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6408"/>
  <workbookPr showInkAnnotation="0" autoCompressPictures="0"/>
  <mc:AlternateContent xmlns:mc="http://schemas.openxmlformats.org/markup-compatibility/2006">
    <mc:Choice Requires="x15">
      <x15ac:absPath xmlns:x15ac="http://schemas.microsoft.com/office/spreadsheetml/2010/11/ac" url="/Users/yooylee/Desktop/"/>
    </mc:Choice>
  </mc:AlternateContent>
  <bookViews>
    <workbookView xWindow="14920" yWindow="780" windowWidth="26040" windowHeight="17640" tabRatio="594"/>
  </bookViews>
  <sheets>
    <sheet name="Guideline" sheetId="9" r:id="rId1"/>
    <sheet name="Summary" sheetId="6" r:id="rId2"/>
    <sheet name="Summary_PageViews" sheetId="8" state="hidden" r:id="rId3"/>
  </sheets>
  <definedNames>
    <definedName name="CurrentData1" localSheetId="2">OFFSET(Summary_PageViews!$B$12, , COUNT(Summary_PageViews!$12:$12), 6, 1)</definedName>
    <definedName name="CurrentData1">OFFSET(Summary!$B$96, , COUNT(Summary!$96:$96), 6, 1)</definedName>
    <definedName name="CurrentData2" localSheetId="2">Summary_PageViews!$S$11:$S$17</definedName>
    <definedName name="CurrentData2">Summary!$S$95:$S$102</definedName>
  </definedNames>
  <calcPr calcId="15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R126" i="6" l="1"/>
  <c r="Q126" i="6"/>
  <c r="S38" i="8"/>
  <c r="R37" i="8"/>
  <c r="S37" i="8"/>
  <c r="S36" i="8"/>
  <c r="S35" i="8"/>
  <c r="R34" i="8"/>
  <c r="Q34" i="8"/>
  <c r="R131" i="6"/>
  <c r="Q131" i="6"/>
  <c r="S32" i="8"/>
  <c r="S34" i="8"/>
  <c r="R33" i="8"/>
  <c r="S33" i="8"/>
  <c r="Q37" i="8"/>
  <c r="Q33" i="8"/>
  <c r="D108" i="6"/>
  <c r="D117" i="6"/>
  <c r="D119" i="6"/>
  <c r="E108" i="6"/>
  <c r="E117" i="6"/>
  <c r="E119" i="6"/>
  <c r="F108" i="6"/>
  <c r="F117" i="6"/>
  <c r="F119" i="6"/>
  <c r="G108" i="6"/>
  <c r="G119" i="6"/>
  <c r="H108" i="6"/>
  <c r="H117" i="6"/>
  <c r="H119" i="6"/>
  <c r="I108" i="6"/>
  <c r="I117" i="6"/>
  <c r="I119" i="6"/>
  <c r="J108" i="6"/>
  <c r="J119" i="6"/>
  <c r="K119" i="6"/>
  <c r="L117" i="6"/>
  <c r="L119" i="6"/>
  <c r="M117" i="6"/>
  <c r="M119" i="6"/>
  <c r="N119" i="6"/>
  <c r="O119" i="6"/>
  <c r="P119" i="6"/>
  <c r="Q119" i="6"/>
  <c r="R117" i="6"/>
  <c r="R119" i="6"/>
  <c r="C108" i="6"/>
  <c r="C117" i="6"/>
  <c r="C119" i="6"/>
  <c r="R29" i="8"/>
  <c r="S29" i="8"/>
  <c r="S28" i="8"/>
  <c r="S27" i="8"/>
  <c r="S26" i="8"/>
  <c r="S25" i="8"/>
  <c r="S24" i="8"/>
  <c r="S23" i="8"/>
  <c r="S22" i="8"/>
  <c r="S21" i="8"/>
  <c r="S20" i="8"/>
  <c r="S19" i="8"/>
  <c r="E29" i="8"/>
  <c r="E20" i="8"/>
  <c r="M29" i="8"/>
  <c r="L29" i="8"/>
  <c r="J20" i="8"/>
  <c r="I20" i="8"/>
  <c r="I29" i="8"/>
  <c r="H20" i="8"/>
  <c r="H29" i="8"/>
  <c r="G20" i="8"/>
  <c r="F20" i="8"/>
  <c r="F29" i="8"/>
  <c r="D20" i="8"/>
  <c r="D29" i="8"/>
  <c r="C20" i="8"/>
  <c r="C29" i="8"/>
  <c r="S18" i="8"/>
  <c r="S17" i="8"/>
  <c r="S16" i="8"/>
  <c r="S15" i="8"/>
  <c r="S14" i="8"/>
  <c r="S13" i="8"/>
  <c r="S12" i="8"/>
  <c r="D102" i="6"/>
  <c r="E102" i="6"/>
  <c r="F102" i="6"/>
  <c r="G102" i="6"/>
  <c r="H102" i="6"/>
  <c r="I102" i="6"/>
  <c r="J102" i="6"/>
  <c r="K102" i="6"/>
  <c r="L102" i="6"/>
  <c r="M102" i="6"/>
  <c r="N102" i="6"/>
  <c r="O102" i="6"/>
  <c r="P102" i="6"/>
  <c r="Q102" i="6"/>
  <c r="R102" i="6"/>
  <c r="C102" i="6"/>
</calcChain>
</file>

<file path=xl/sharedStrings.xml><?xml version="1.0" encoding="utf-8"?>
<sst xmlns="http://schemas.openxmlformats.org/spreadsheetml/2006/main" count="244" uniqueCount="129">
  <si>
    <t>Jan</t>
  </si>
  <si>
    <t>Feb</t>
  </si>
  <si>
    <t>Mar</t>
  </si>
  <si>
    <t>Apr</t>
  </si>
  <si>
    <t>May</t>
  </si>
  <si>
    <t>Jun</t>
  </si>
  <si>
    <t>Jul</t>
  </si>
  <si>
    <t>Aug</t>
  </si>
  <si>
    <t>Sep</t>
  </si>
  <si>
    <t>Oct</t>
  </si>
  <si>
    <t>Nov</t>
  </si>
  <si>
    <t>Dec</t>
  </si>
  <si>
    <t>Homepage</t>
  </si>
  <si>
    <t>Catalog</t>
  </si>
  <si>
    <t>Email</t>
  </si>
  <si>
    <t>Room</t>
  </si>
  <si>
    <t>Insights</t>
  </si>
  <si>
    <t>Databases</t>
  </si>
  <si>
    <t>Collections</t>
  </si>
  <si>
    <t>Services</t>
  </si>
  <si>
    <t>Guides</t>
  </si>
  <si>
    <t>Total</t>
  </si>
  <si>
    <t>Hours</t>
  </si>
  <si>
    <t>Library</t>
  </si>
  <si>
    <t>Libraries</t>
  </si>
  <si>
    <t>Top 6 Contents</t>
  </si>
  <si>
    <t>IUPUI University Website Analysis</t>
  </si>
  <si>
    <t>What do our users do on our website?</t>
  </si>
  <si>
    <t>C</t>
  </si>
  <si>
    <t>D</t>
  </si>
  <si>
    <t>E</t>
  </si>
  <si>
    <t>H</t>
  </si>
  <si>
    <t>IUPUI</t>
  </si>
  <si>
    <t>L</t>
  </si>
  <si>
    <t>M</t>
  </si>
  <si>
    <t>NP</t>
  </si>
  <si>
    <t>P</t>
  </si>
  <si>
    <t>R</t>
  </si>
  <si>
    <t>S</t>
  </si>
  <si>
    <t>Ser</t>
  </si>
  <si>
    <t>Miscancellaneous</t>
  </si>
  <si>
    <t>Not Provided</t>
  </si>
  <si>
    <t>People</t>
  </si>
  <si>
    <t>Subject</t>
  </si>
  <si>
    <t>Service</t>
  </si>
  <si>
    <t>Search Engine Terms</t>
  </si>
  <si>
    <t>Database</t>
  </si>
  <si>
    <t>T</t>
  </si>
  <si>
    <t>Tool</t>
  </si>
  <si>
    <t>Site Search  Terms</t>
  </si>
  <si>
    <t>Most Visited Pages</t>
  </si>
  <si>
    <t>Search Engine Terms Used</t>
  </si>
  <si>
    <t>Site Search Terms Used</t>
  </si>
  <si>
    <t>* Evidence 1: The most viewed webpages are related to databases such as Database A-Z list and Database by Subject.</t>
  </si>
  <si>
    <r>
      <t xml:space="preserve">1. Users look for </t>
    </r>
    <r>
      <rPr>
        <b/>
        <sz val="12"/>
        <color rgb="FFFF0000"/>
        <rFont val="Cambria"/>
      </rPr>
      <t>resources</t>
    </r>
    <r>
      <rPr>
        <sz val="12"/>
        <color theme="1"/>
        <rFont val="Cambria"/>
      </rPr>
      <t>, particularly databases, on the website.</t>
    </r>
  </si>
  <si>
    <t>* Evidence 3: The site search terms used on the website are significantly related to databases like 'EBSCO', 'JSTOR', and etc.</t>
  </si>
  <si>
    <r>
      <t xml:space="preserve">2. Users look for </t>
    </r>
    <r>
      <rPr>
        <b/>
        <sz val="12"/>
        <color rgb="FFFF0000"/>
        <rFont val="Cambria"/>
      </rPr>
      <t>collections</t>
    </r>
    <r>
      <rPr>
        <sz val="12"/>
        <color theme="1"/>
        <rFont val="Cambria"/>
      </rPr>
      <t>, especially Digital Scholarship collections and Special Collections.</t>
    </r>
  </si>
  <si>
    <t>* Evidence 1: The second most visited webpages are collections, such as Indianapolis Sanborn Map and Baist Atlas, FFA, and etc.</t>
  </si>
  <si>
    <t>* Evidence 2: Users search specific databases on search engines with search terms like 'EBSCO IUPUI', 'JSTOR IUPUI', and etc.</t>
  </si>
  <si>
    <t>* Evidence 2: Users tend to search names of the collections on the search engines. These webpages are landing pages.</t>
  </si>
  <si>
    <r>
      <t xml:space="preserve">3. Users use subject and how-to </t>
    </r>
    <r>
      <rPr>
        <b/>
        <sz val="12"/>
        <color rgb="FFFF0000"/>
        <rFont val="Cambria"/>
      </rPr>
      <t>guides</t>
    </r>
    <r>
      <rPr>
        <sz val="12"/>
        <rFont val="Cambria"/>
      </rPr>
      <t xml:space="preserve"> for their assignments or research</t>
    </r>
    <r>
      <rPr>
        <sz val="12"/>
        <color theme="1"/>
        <rFont val="Cambria"/>
      </rPr>
      <t>.</t>
    </r>
  </si>
  <si>
    <t>* Evidence 1: The webpages containing subject guides list and how-to guides are constantly visited by users. These are viewed approximately 4,300 times a month.</t>
  </si>
  <si>
    <t>* Evidence 2: Users are likely to use subject-related keywords to search on the website.</t>
  </si>
  <si>
    <r>
      <t xml:space="preserve">4. Users are interested in </t>
    </r>
    <r>
      <rPr>
        <b/>
        <sz val="12"/>
        <color rgb="FFFF0000"/>
        <rFont val="Cambria"/>
      </rPr>
      <t>room reservation</t>
    </r>
    <r>
      <rPr>
        <sz val="12"/>
        <color theme="1"/>
        <rFont val="Cambria"/>
      </rPr>
      <t xml:space="preserve"> and </t>
    </r>
    <r>
      <rPr>
        <b/>
        <sz val="12"/>
        <color rgb="FFFF0000"/>
        <rFont val="Cambria"/>
      </rPr>
      <t>available computer services</t>
    </r>
    <r>
      <rPr>
        <sz val="12"/>
        <color theme="1"/>
        <rFont val="Cambria"/>
      </rPr>
      <t>.</t>
    </r>
  </si>
  <si>
    <t>* Evidence 2: Users search the room reservation service on the search engines and on the Library website.</t>
  </si>
  <si>
    <r>
      <t xml:space="preserve">5. Users want to know 'About </t>
    </r>
    <r>
      <rPr>
        <b/>
        <sz val="12"/>
        <color rgb="FFFF0000"/>
        <rFont val="Cambria"/>
      </rPr>
      <t>Libraries</t>
    </r>
    <r>
      <rPr>
        <sz val="12"/>
        <color theme="1"/>
        <rFont val="Cambria"/>
      </rPr>
      <t>' such as hours.</t>
    </r>
  </si>
  <si>
    <t>* Evidence 1: One of the top 6 viewed webpages is information on room reservation and available computer services.</t>
  </si>
  <si>
    <t>* Evidence 1: One of the top 6 viewed webpages is a collection of About Us such as fines, hours, and etc.</t>
  </si>
  <si>
    <t>* Evidence 2: 'Hours' as a search term on the search engines is the most used one.</t>
  </si>
  <si>
    <r>
      <t xml:space="preserve">6. Search engines rank first our </t>
    </r>
    <r>
      <rPr>
        <b/>
        <sz val="12"/>
        <color rgb="FFFF0000"/>
        <rFont val="Cambria"/>
      </rPr>
      <t>Email</t>
    </r>
    <r>
      <rPr>
        <sz val="12"/>
        <color theme="1"/>
        <rFont val="Cambria"/>
      </rPr>
      <t xml:space="preserve"> page which contains information about IUPUI email options.</t>
    </r>
  </si>
  <si>
    <t>* Evidence 1: This page is one of our top landing pages.</t>
  </si>
  <si>
    <t>* Evidence 2: It is one of the search terms used on the search engines which brings users to the Library website.</t>
  </si>
  <si>
    <t>* Cuation: This is not really related to IUPUI University Library.</t>
  </si>
  <si>
    <r>
      <t xml:space="preserve">7. Users are interested in </t>
    </r>
    <r>
      <rPr>
        <b/>
        <sz val="12"/>
        <color rgb="FFFF0000"/>
        <rFont val="Cambria"/>
      </rPr>
      <t>people</t>
    </r>
    <r>
      <rPr>
        <sz val="12"/>
        <color theme="1"/>
        <rFont val="Cambria"/>
      </rPr>
      <t xml:space="preserve"> too.</t>
    </r>
  </si>
  <si>
    <t>* Evidence 1: Users search librarians and staff on the search engines. Fran Huels is the most popular librarian searched :)</t>
  </si>
  <si>
    <t>* Evidence 2: Users search liaison librarians on the Library website. Eric Snajdr is the most popular subject librarian searched :)</t>
  </si>
  <si>
    <r>
      <t xml:space="preserve">8. On the Library website, users look for </t>
    </r>
    <r>
      <rPr>
        <b/>
        <sz val="12"/>
        <color rgb="FFFF0000"/>
        <rFont val="Cambria"/>
      </rPr>
      <t>tools</t>
    </r>
    <r>
      <rPr>
        <sz val="12"/>
        <color theme="1"/>
        <rFont val="Cambria"/>
      </rPr>
      <t xml:space="preserve"> such as EndNote, Zotero, and etc.</t>
    </r>
  </si>
  <si>
    <t>* Evidence 1: These are the search terms used.</t>
  </si>
  <si>
    <t>9. Users prefer to search on the Library website when needed.</t>
  </si>
  <si>
    <t>Glossary</t>
  </si>
  <si>
    <t xml:space="preserve">Databases: Webpages on Database A-Z and Database by Subject </t>
  </si>
  <si>
    <t>Guides: Webpages on Subject list and how-to guides</t>
  </si>
  <si>
    <t>Catalog: Webpage on Catalog</t>
  </si>
  <si>
    <t>Collections: Webpages on Digital Scholarship and Special Collections</t>
  </si>
  <si>
    <t>Libraries: Webpages on Abous Us, Hours, People, and etc.</t>
  </si>
  <si>
    <t>Services: Webpages on Computer, Room Reservation, Access Services</t>
  </si>
  <si>
    <t>Databases: Search terms for databases such as EBSCO, 24*7, and etc.</t>
  </si>
  <si>
    <t>Collections: Search terms for collections such as Indianapolis Recorder and etc.</t>
  </si>
  <si>
    <t>Email: Search terms like iupui email</t>
  </si>
  <si>
    <t>Hours: Search terms like iupui library hours</t>
  </si>
  <si>
    <t>IUPUI: Search terms like IUPUI university</t>
  </si>
  <si>
    <t>Library: Search terms like IUPUI university library</t>
  </si>
  <si>
    <t>People: Search terms for librarians</t>
  </si>
  <si>
    <t>Room: Search terms like iupui 4th floor room reservation</t>
  </si>
  <si>
    <t>Subject: Search terms like nursing guide iupui</t>
  </si>
  <si>
    <t>Catalog: Search terms like WorldCat</t>
  </si>
  <si>
    <t>Room: Search terms like study rooms</t>
  </si>
  <si>
    <t>Services: Search terms like book club, reference desk, and etc.</t>
  </si>
  <si>
    <t>* Evidence 1: Users use a site search function on every webpage, especially on the Database A-Z list.</t>
  </si>
  <si>
    <t>Miscellaneous: Any other search terms used</t>
  </si>
  <si>
    <t>Miscellaneous: Any other search terms like joint conference</t>
  </si>
  <si>
    <t>Miscellaneous</t>
  </si>
  <si>
    <t>Service: Search terms like IUPUI printing services</t>
  </si>
  <si>
    <t>Tool: Search terms like Box, EndNote, Oncourse, and etc.</t>
  </si>
  <si>
    <t>Database: Search terms for databases like Mintel, EBSCO, and etc.</t>
  </si>
  <si>
    <t>Subject: Search terms like chemistry, social work, nursing, and etc.</t>
  </si>
  <si>
    <t>Guideline about this data set</t>
  </si>
  <si>
    <t>Data provenance</t>
  </si>
  <si>
    <t>Google Analytics</t>
  </si>
  <si>
    <t>Period</t>
  </si>
  <si>
    <t>2013.01-2014.04</t>
  </si>
  <si>
    <t>Exception: The data on July 1 wasn't included in this period.</t>
  </si>
  <si>
    <t>Data metric</t>
  </si>
  <si>
    <t>Data manipulation</t>
  </si>
  <si>
    <t>Caution</t>
  </si>
  <si>
    <t>1. IUCAT: The data provided here is only from ulib.iupui.edu domain. In other words, data from the IUCAT website itself was not given.</t>
  </si>
  <si>
    <t xml:space="preserve">2. Proxy server: Like IUCAT, SerialsSolutions platform for ebooks and ejournals, and any other subscribed databases, these resources can be reached directly on campus while they are accessible through proxy server outside the campus. The data presented here was captured only for pageviews through proxy server with ulib.iupui.edu domain and its description on Drupal. </t>
  </si>
  <si>
    <t>3. 'Database by Subject' was removed from the main webpage in August 2013, but it is still accessible through 'how to' pages and SerialsSolutions.</t>
  </si>
  <si>
    <t>4. Subject Area: These pages were recently unpublished and some pages like Government Resources are still posted.</t>
  </si>
  <si>
    <t xml:space="preserve">1. The data was downloaded by month from January 2013 to April 2014. </t>
  </si>
  <si>
    <t>2. The data sets were grouped and combined into categories:</t>
  </si>
  <si>
    <t>* Most visited pages: Databases/ Guides/ Catalog/ Collections/ Libraries/ Services</t>
  </si>
  <si>
    <t>* Search terms used on the search engines: Collections/ Databases/ Email/ Hours/ IUPUI/ Library/ Miscellaneous/ People/ Room/ Subject/ Service</t>
  </si>
  <si>
    <t>* Search terms used on the website: Catalog/ Database/ Miscellaneous/ Room/ Subject/ Services/ Tool</t>
  </si>
  <si>
    <t xml:space="preserve">5. Search terms used on the website: This feature was active in March 2014. </t>
  </si>
  <si>
    <t xml:space="preserve">6. Search terms used on search engines: 'Not Provided' - Google makes secuare search default. That means that Google Analytics doesn't provide search terms that logged-in users users as well as any search terms from an Android, iOS6, and latest version of FireFox. </t>
  </si>
  <si>
    <t>Page views/ unique page views/ organic search keywords/ site search keywords, behavioral flow, and users.</t>
  </si>
  <si>
    <t>Author</t>
  </si>
  <si>
    <t>Yoo Young Lee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</si>
</sst>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_(* \(#,##0.00\);_(* &quot;-&quot;??_);_(@_)"/>
    <numFmt numFmtId="165" formatCode="_(* #,##0_);_(* \(#,##0\);_(* &quot;-&quot;??_);_(@_)"/>
  </numFmts>
  <fonts count="16" x14ac:knownFonts="1">
    <font>
      <sz val="12"/>
      <color theme="1"/>
      <name val="Calibri"/>
      <family val="2"/>
      <scheme val="minor"/>
    </font>
    <font>
      <u/>
      <sz val="12"/>
      <color theme="10"/>
      <name val="Calibri"/>
      <family val="2"/>
      <scheme val="minor"/>
    </font>
    <font>
      <u/>
      <sz val="12"/>
      <color theme="11"/>
      <name val="Calibri"/>
      <family val="2"/>
      <scheme val="minor"/>
    </font>
    <font>
      <sz val="12"/>
      <color rgb="FF000000"/>
      <name val="Calibri"/>
      <family val="2"/>
      <scheme val="minor"/>
    </font>
    <font>
      <sz val="12"/>
      <color theme="1"/>
      <name val="Calibri"/>
      <family val="2"/>
      <scheme val="minor"/>
    </font>
    <font>
      <sz val="10"/>
      <color theme="1"/>
      <name val="Trebuchet MS"/>
      <family val="2"/>
    </font>
    <font>
      <b/>
      <sz val="12"/>
      <color rgb="FFEA86BA"/>
      <name val="Cambria"/>
      <family val="1"/>
      <scheme val="major"/>
    </font>
    <font>
      <b/>
      <sz val="10"/>
      <color rgb="FFEA86BA"/>
      <name val="Trebuchet MS"/>
      <family val="2"/>
    </font>
    <font>
      <b/>
      <sz val="36"/>
      <color rgb="FFEA86BA"/>
      <name val="Cambria"/>
      <family val="1"/>
    </font>
    <font>
      <sz val="12"/>
      <color theme="1"/>
      <name val="Cambria"/>
    </font>
    <font>
      <b/>
      <sz val="14"/>
      <color rgb="FFEA86BA"/>
      <name val="Cambria"/>
    </font>
    <font>
      <b/>
      <sz val="11"/>
      <color rgb="FFEA86BA"/>
      <name val="Cambria"/>
    </font>
    <font>
      <b/>
      <sz val="18"/>
      <color rgb="FFEA86BA"/>
      <name val="Cambria"/>
      <scheme val="major"/>
    </font>
    <font>
      <b/>
      <sz val="12"/>
      <color rgb="FFFF0000"/>
      <name val="Cambria"/>
    </font>
    <font>
      <sz val="12"/>
      <name val="Cambria"/>
    </font>
    <font>
      <b/>
      <sz val="14"/>
      <color theme="1"/>
      <name val="Calibri"/>
      <scheme val="minor"/>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24">
    <border>
      <left/>
      <right/>
      <top/>
      <bottom/>
      <diagonal/>
    </border>
    <border>
      <left/>
      <right/>
      <top/>
      <bottom style="medium">
        <color auto="1"/>
      </bottom>
      <diagonal/>
    </border>
    <border>
      <left/>
      <right/>
      <top style="thin">
        <color auto="1"/>
      </top>
      <bottom style="thin">
        <color auto="1"/>
      </bottom>
      <diagonal/>
    </border>
    <border>
      <left/>
      <right/>
      <top style="thin">
        <color auto="1"/>
      </top>
      <bottom style="medium">
        <color auto="1"/>
      </bottom>
      <diagonal/>
    </border>
    <border>
      <left/>
      <right/>
      <top style="medium">
        <color auto="1"/>
      </top>
      <bottom style="medium">
        <color auto="1"/>
      </bottom>
      <diagonal/>
    </border>
    <border>
      <left/>
      <right/>
      <top style="medium">
        <color auto="1"/>
      </top>
      <bottom/>
      <diagonal/>
    </border>
    <border>
      <left/>
      <right/>
      <top/>
      <bottom style="double">
        <color auto="1"/>
      </bottom>
      <diagonal/>
    </border>
    <border>
      <left/>
      <right/>
      <top style="double">
        <color auto="1"/>
      </top>
      <bottom/>
      <diagonal/>
    </border>
    <border>
      <left style="thick">
        <color auto="1"/>
      </left>
      <right style="medium">
        <color auto="1"/>
      </right>
      <top style="thick">
        <color auto="1"/>
      </top>
      <bottom/>
      <diagonal/>
    </border>
    <border>
      <left/>
      <right style="thick">
        <color auto="1"/>
      </right>
      <top style="thick">
        <color auto="1"/>
      </top>
      <bottom/>
      <diagonal/>
    </border>
    <border>
      <left/>
      <right style="thick">
        <color auto="1"/>
      </right>
      <top style="medium">
        <color auto="1"/>
      </top>
      <bottom style="thin">
        <color auto="1"/>
      </bottom>
      <diagonal/>
    </border>
    <border>
      <left style="thick">
        <color auto="1"/>
      </left>
      <right style="medium">
        <color auto="1"/>
      </right>
      <top/>
      <bottom/>
      <diagonal/>
    </border>
    <border>
      <left/>
      <right style="thick">
        <color auto="1"/>
      </right>
      <top/>
      <bottom/>
      <diagonal/>
    </border>
    <border>
      <left style="thick">
        <color auto="1"/>
      </left>
      <right style="medium">
        <color auto="1"/>
      </right>
      <top style="medium">
        <color auto="1"/>
      </top>
      <bottom style="medium">
        <color auto="1"/>
      </bottom>
      <diagonal/>
    </border>
    <border>
      <left/>
      <right style="thick">
        <color auto="1"/>
      </right>
      <top style="medium">
        <color auto="1"/>
      </top>
      <bottom style="medium">
        <color auto="1"/>
      </bottom>
      <diagonal/>
    </border>
    <border>
      <left/>
      <right style="thick">
        <color auto="1"/>
      </right>
      <top style="thin">
        <color auto="1"/>
      </top>
      <bottom style="medium">
        <color auto="1"/>
      </bottom>
      <diagonal/>
    </border>
    <border>
      <left/>
      <right style="thick">
        <color auto="1"/>
      </right>
      <top style="thin">
        <color auto="1"/>
      </top>
      <bottom style="thin">
        <color auto="1"/>
      </bottom>
      <diagonal/>
    </border>
    <border>
      <left style="medium">
        <color auto="1"/>
      </left>
      <right style="thick">
        <color auto="1"/>
      </right>
      <top style="thin">
        <color auto="1"/>
      </top>
      <bottom style="thin">
        <color auto="1"/>
      </bottom>
      <diagonal/>
    </border>
    <border>
      <left style="medium">
        <color auto="1"/>
      </left>
      <right style="thick">
        <color auto="1"/>
      </right>
      <top/>
      <bottom/>
      <diagonal/>
    </border>
    <border>
      <left style="thick">
        <color auto="1"/>
      </left>
      <right style="medium">
        <color auto="1"/>
      </right>
      <top style="medium">
        <color auto="1"/>
      </top>
      <bottom/>
      <diagonal/>
    </border>
    <border>
      <left style="thick">
        <color auto="1"/>
      </left>
      <right style="medium">
        <color auto="1"/>
      </right>
      <top/>
      <bottom style="medium">
        <color auto="1"/>
      </bottom>
      <diagonal/>
    </border>
    <border>
      <left style="medium">
        <color auto="1"/>
      </left>
      <right style="thick">
        <color auto="1"/>
      </right>
      <top style="thin">
        <color auto="1"/>
      </top>
      <bottom style="thick">
        <color auto="1"/>
      </bottom>
      <diagonal/>
    </border>
    <border>
      <left/>
      <right style="thick">
        <color auto="1"/>
      </right>
      <top style="thin">
        <color auto="1"/>
      </top>
      <bottom/>
      <diagonal/>
    </border>
    <border>
      <left style="thick">
        <color auto="1"/>
      </left>
      <right style="medium">
        <color auto="1"/>
      </right>
      <top/>
      <bottom style="thick">
        <color auto="1"/>
      </bottom>
      <diagonal/>
    </border>
  </borders>
  <cellStyleXfs count="194">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164" fontId="4" fillId="0" borderId="0" applyFon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47">
    <xf numFmtId="0" fontId="0" fillId="0" borderId="0" xfId="0"/>
    <xf numFmtId="0" fontId="0" fillId="2" borderId="0" xfId="0" applyFill="1"/>
    <xf numFmtId="0" fontId="5" fillId="3" borderId="0" xfId="0" applyFont="1" applyFill="1"/>
    <xf numFmtId="0" fontId="6" fillId="2" borderId="0" xfId="0" applyFont="1" applyFill="1"/>
    <xf numFmtId="0" fontId="5" fillId="2" borderId="0" xfId="0" applyFont="1" applyFill="1"/>
    <xf numFmtId="0" fontId="6" fillId="2" borderId="1" xfId="0" applyFont="1" applyFill="1" applyBorder="1"/>
    <xf numFmtId="0" fontId="5" fillId="2" borderId="2" xfId="0" applyFont="1" applyFill="1" applyBorder="1"/>
    <xf numFmtId="0" fontId="5" fillId="2" borderId="3" xfId="0" applyFont="1" applyFill="1" applyBorder="1"/>
    <xf numFmtId="0" fontId="7" fillId="2" borderId="0" xfId="0" applyFont="1" applyFill="1"/>
    <xf numFmtId="0" fontId="3" fillId="2" borderId="0" xfId="0" applyFont="1" applyFill="1"/>
    <xf numFmtId="2" fontId="0" fillId="0" borderId="0" xfId="0" applyNumberFormat="1"/>
    <xf numFmtId="0" fontId="8" fillId="2" borderId="0" xfId="0" applyFont="1" applyFill="1"/>
    <xf numFmtId="165" fontId="5" fillId="3" borderId="0" xfId="155" applyNumberFormat="1" applyFont="1" applyFill="1"/>
    <xf numFmtId="3" fontId="0" fillId="0" borderId="0" xfId="0" applyNumberFormat="1"/>
    <xf numFmtId="0" fontId="5" fillId="2" borderId="4" xfId="0" applyFont="1" applyFill="1" applyBorder="1"/>
    <xf numFmtId="0" fontId="0" fillId="2" borderId="2" xfId="0" applyFill="1" applyBorder="1"/>
    <xf numFmtId="0" fontId="7" fillId="2" borderId="5" xfId="0" applyFont="1" applyFill="1" applyBorder="1"/>
    <xf numFmtId="0" fontId="0" fillId="2" borderId="5" xfId="0" applyFill="1" applyBorder="1"/>
    <xf numFmtId="0" fontId="11" fillId="2" borderId="6" xfId="0" applyFont="1" applyFill="1" applyBorder="1"/>
    <xf numFmtId="0" fontId="0" fillId="2" borderId="6" xfId="0" applyFill="1" applyBorder="1"/>
    <xf numFmtId="0" fontId="0" fillId="2" borderId="7" xfId="0" applyFill="1" applyBorder="1"/>
    <xf numFmtId="165" fontId="5" fillId="2" borderId="0" xfId="155" applyNumberFormat="1" applyFont="1" applyFill="1"/>
    <xf numFmtId="0" fontId="0" fillId="2" borderId="0" xfId="0" applyFill="1" applyBorder="1"/>
    <xf numFmtId="0" fontId="9" fillId="2" borderId="0" xfId="0" applyFont="1" applyFill="1" applyBorder="1"/>
    <xf numFmtId="0" fontId="12" fillId="2" borderId="0" xfId="0" applyFont="1" applyFill="1"/>
    <xf numFmtId="0" fontId="9" fillId="2" borderId="7" xfId="0" applyFont="1" applyFill="1" applyBorder="1"/>
    <xf numFmtId="0" fontId="11" fillId="2" borderId="0" xfId="0" applyFont="1" applyFill="1" applyBorder="1"/>
    <xf numFmtId="0" fontId="10" fillId="2" borderId="0" xfId="0" applyFont="1" applyFill="1" applyBorder="1"/>
    <xf numFmtId="0" fontId="5" fillId="2" borderId="0" xfId="0" applyFont="1" applyFill="1" applyBorder="1"/>
    <xf numFmtId="0" fontId="5" fillId="2" borderId="7" xfId="0" applyFont="1" applyFill="1" applyBorder="1"/>
    <xf numFmtId="0" fontId="15" fillId="2" borderId="0" xfId="0" applyFont="1" applyFill="1"/>
    <xf numFmtId="0" fontId="0" fillId="2" borderId="8" xfId="0" applyFill="1" applyBorder="1"/>
    <xf numFmtId="0" fontId="0" fillId="2" borderId="9" xfId="0" applyFill="1" applyBorder="1"/>
    <xf numFmtId="0" fontId="0" fillId="2" borderId="10" xfId="0" applyFill="1" applyBorder="1"/>
    <xf numFmtId="0" fontId="0" fillId="2" borderId="12" xfId="0" applyFill="1" applyBorder="1"/>
    <xf numFmtId="0" fontId="0" fillId="2" borderId="13" xfId="0" applyFill="1" applyBorder="1"/>
    <xf numFmtId="0" fontId="0" fillId="2" borderId="14" xfId="0" applyFill="1" applyBorder="1"/>
    <xf numFmtId="0" fontId="0" fillId="2" borderId="16" xfId="0" applyFill="1" applyBorder="1" applyAlignment="1">
      <alignment wrapText="1"/>
    </xf>
    <xf numFmtId="0" fontId="0" fillId="2" borderId="15" xfId="0" applyFill="1" applyBorder="1" applyAlignment="1">
      <alignment vertical="top" wrapText="1"/>
    </xf>
    <xf numFmtId="0" fontId="0" fillId="2" borderId="17" xfId="0" applyFill="1" applyBorder="1"/>
    <xf numFmtId="0" fontId="0" fillId="2" borderId="18" xfId="0" applyFill="1" applyBorder="1"/>
    <xf numFmtId="0" fontId="0" fillId="2" borderId="22" xfId="0" applyFill="1" applyBorder="1"/>
    <xf numFmtId="0" fontId="0" fillId="2" borderId="21" xfId="0" applyFill="1" applyBorder="1" applyAlignment="1">
      <alignment wrapText="1"/>
    </xf>
    <xf numFmtId="0" fontId="0" fillId="2" borderId="19" xfId="0" applyFill="1" applyBorder="1" applyAlignment="1">
      <alignment horizontal="left" vertical="top"/>
    </xf>
    <xf numFmtId="0" fontId="0" fillId="2" borderId="11" xfId="0" applyFill="1" applyBorder="1" applyAlignment="1">
      <alignment horizontal="left" vertical="top"/>
    </xf>
    <xf numFmtId="0" fontId="0" fillId="2" borderId="20" xfId="0" applyFill="1" applyBorder="1" applyAlignment="1">
      <alignment horizontal="left" vertical="top"/>
    </xf>
    <xf numFmtId="0" fontId="0" fillId="2" borderId="23" xfId="0" applyFill="1" applyBorder="1" applyAlignment="1">
      <alignment horizontal="left" vertical="top"/>
    </xf>
  </cellXfs>
  <cellStyles count="194">
    <cellStyle name="Comma" xfId="155" builtinId="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7" builtinId="9" hidden="1"/>
    <cellStyle name="Followed Hyperlink" xfId="159" builtinId="9" hidden="1"/>
    <cellStyle name="Followed Hyperlink" xfId="161" builtinId="9" hidden="1"/>
    <cellStyle name="Followed Hyperlink" xfId="163" builtinId="9" hidden="1"/>
    <cellStyle name="Followed Hyperlink" xfId="165" builtinId="9" hidden="1"/>
    <cellStyle name="Followed Hyperlink" xfId="167" builtinId="9" hidden="1"/>
    <cellStyle name="Followed Hyperlink" xfId="169" builtinId="9" hidden="1"/>
    <cellStyle name="Followed Hyperlink" xfId="171" builtinId="9" hidden="1"/>
    <cellStyle name="Followed Hyperlink" xfId="173" builtinId="9" hidden="1"/>
    <cellStyle name="Followed Hyperlink" xfId="175" builtinId="9" hidden="1"/>
    <cellStyle name="Followed Hyperlink" xfId="177" builtinId="9" hidden="1"/>
    <cellStyle name="Followed Hyperlink" xfId="179" builtinId="9" hidden="1"/>
    <cellStyle name="Followed Hyperlink" xfId="181" builtinId="9" hidden="1"/>
    <cellStyle name="Followed Hyperlink" xfId="183" builtinId="9" hidden="1"/>
    <cellStyle name="Followed Hyperlink" xfId="185" builtinId="9" hidden="1"/>
    <cellStyle name="Followed Hyperlink" xfId="187" builtinId="9" hidden="1"/>
    <cellStyle name="Followed Hyperlink" xfId="189" builtinId="9" hidden="1"/>
    <cellStyle name="Followed Hyperlink" xfId="191" builtinId="9" hidden="1"/>
    <cellStyle name="Followed Hyperlink" xfId="193"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6" builtinId="8" hidden="1"/>
    <cellStyle name="Hyperlink" xfId="158" builtinId="8" hidden="1"/>
    <cellStyle name="Hyperlink" xfId="160" builtinId="8" hidden="1"/>
    <cellStyle name="Hyperlink" xfId="162" builtinId="8" hidden="1"/>
    <cellStyle name="Hyperlink" xfId="164" builtinId="8" hidden="1"/>
    <cellStyle name="Hyperlink" xfId="166" builtinId="8" hidden="1"/>
    <cellStyle name="Hyperlink" xfId="168" builtinId="8" hidden="1"/>
    <cellStyle name="Hyperlink" xfId="170" builtinId="8" hidden="1"/>
    <cellStyle name="Hyperlink" xfId="172" builtinId="8" hidden="1"/>
    <cellStyle name="Hyperlink" xfId="174" builtinId="8" hidden="1"/>
    <cellStyle name="Hyperlink" xfId="176" builtinId="8" hidden="1"/>
    <cellStyle name="Hyperlink" xfId="178" builtinId="8" hidden="1"/>
    <cellStyle name="Hyperlink" xfId="180" builtinId="8" hidden="1"/>
    <cellStyle name="Hyperlink" xfId="182" builtinId="8" hidden="1"/>
    <cellStyle name="Hyperlink" xfId="184" builtinId="8" hidden="1"/>
    <cellStyle name="Hyperlink" xfId="186" builtinId="8" hidden="1"/>
    <cellStyle name="Hyperlink" xfId="188" builtinId="8" hidden="1"/>
    <cellStyle name="Hyperlink" xfId="190" builtinId="8" hidden="1"/>
    <cellStyle name="Hyperlink" xfId="192" builtinId="8" hidden="1"/>
    <cellStyle name="Normal" xfId="0" builtinId="0"/>
  </cellStyles>
  <dxfs count="0"/>
  <tableStyles count="0" defaultTableStyle="TableStyleMedium9" defaultPivotStyle="PivotStyleMedium4"/>
  <colors>
    <mruColors>
      <color rgb="FFEA86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4" Type="http://schemas.openxmlformats.org/officeDocument/2006/relationships/theme" Target="theme/theme1.xml"/><Relationship Id="rId5" Type="http://schemas.openxmlformats.org/officeDocument/2006/relationships/styles" Target="styles.xml"/><Relationship Id="rId6" Type="http://schemas.openxmlformats.org/officeDocument/2006/relationships/sharedStrings" Target="sharedStrings.xml"/><Relationship Id="rId7"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charts/_rels/chart1.xml.rels><?xml version="1.0" encoding="UTF-8" standalone="yes"?>
<Relationships xmlns="http://schemas.openxmlformats.org/package/2006/relationships"><Relationship Id="rId1" Type="http://schemas.microsoft.com/office/2011/relationships/chartStyle" Target="style1.xml"/><Relationship Id="rId2" Type="http://schemas.microsoft.com/office/2011/relationships/chartColorStyle" Target="colors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accent2">
                    <a:lumMod val="75000"/>
                  </a:schemeClr>
                </a:solidFill>
                <a:latin typeface="Cambria"/>
                <a:ea typeface="+mn-ea"/>
                <a:cs typeface="Cambria"/>
              </a:defRPr>
            </a:pPr>
            <a:r>
              <a:rPr lang="en-US" b="1">
                <a:solidFill>
                  <a:schemeClr val="accent2">
                    <a:lumMod val="75000"/>
                  </a:schemeClr>
                </a:solidFill>
                <a:latin typeface="Cambria"/>
                <a:cs typeface="Cambria"/>
              </a:rPr>
              <a:t>Homepage</a:t>
            </a:r>
          </a:p>
        </c:rich>
      </c:tx>
      <c:layout>
        <c:manualLayout>
          <c:xMode val="edge"/>
          <c:yMode val="edge"/>
          <c:x val="0.00597696581302731"/>
          <c:y val="0.42165242165242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accent2">
                  <a:lumMod val="75000"/>
                </a:schemeClr>
              </a:solidFill>
              <a:latin typeface="Cambria"/>
              <a:ea typeface="+mn-ea"/>
              <a:cs typeface="Cambria"/>
            </a:defRPr>
          </a:pPr>
          <a:endParaRPr lang="en-US"/>
        </a:p>
      </c:txPr>
    </c:title>
    <c:autoTitleDeleted val="0"/>
    <c:plotArea>
      <c:layout>
        <c:manualLayout>
          <c:layoutTarget val="inner"/>
          <c:xMode val="edge"/>
          <c:yMode val="edge"/>
          <c:x val="0.128987031195233"/>
          <c:y val="0.422678062678063"/>
          <c:w val="0.85559060637925"/>
          <c:h val="0.312954214056576"/>
        </c:manualLayout>
      </c:layout>
      <c:lineChart>
        <c:grouping val="standard"/>
        <c:varyColors val="0"/>
        <c:ser>
          <c:idx val="0"/>
          <c:order val="0"/>
          <c:spPr>
            <a:ln w="28575" cap="rnd">
              <a:solidFill>
                <a:schemeClr val="accent1"/>
              </a:solidFill>
              <a:round/>
            </a:ln>
            <a:effectLst/>
          </c:spPr>
          <c:marker>
            <c:symbol val="none"/>
          </c:marker>
          <c:cat>
            <c:strRef>
              <c:f>Summary!$C$90:$R$90</c:f>
              <c:strCache>
                <c:ptCount val="16"/>
                <c:pt idx="0">
                  <c:v>Jan</c:v>
                </c:pt>
                <c:pt idx="1">
                  <c:v>Feb</c:v>
                </c:pt>
                <c:pt idx="2">
                  <c:v>Mar</c:v>
                </c:pt>
                <c:pt idx="3">
                  <c:v>Apr</c:v>
                </c:pt>
                <c:pt idx="4">
                  <c:v>May</c:v>
                </c:pt>
                <c:pt idx="5">
                  <c:v>Jun</c:v>
                </c:pt>
                <c:pt idx="6">
                  <c:v>Jul</c:v>
                </c:pt>
                <c:pt idx="7">
                  <c:v>Aug</c:v>
                </c:pt>
                <c:pt idx="8">
                  <c:v>Sep</c:v>
                </c:pt>
                <c:pt idx="9">
                  <c:v>Oct</c:v>
                </c:pt>
                <c:pt idx="10">
                  <c:v>Nov</c:v>
                </c:pt>
                <c:pt idx="11">
                  <c:v>Dec</c:v>
                </c:pt>
                <c:pt idx="12">
                  <c:v>Jan</c:v>
                </c:pt>
                <c:pt idx="13">
                  <c:v>Feb</c:v>
                </c:pt>
                <c:pt idx="14">
                  <c:v>Mar</c:v>
                </c:pt>
                <c:pt idx="15">
                  <c:v>Apr</c:v>
                </c:pt>
              </c:strCache>
            </c:strRef>
          </c:cat>
          <c:val>
            <c:numRef>
              <c:f>Summary!$C$91:$R$91</c:f>
              <c:numCache>
                <c:formatCode>_(* #,##0_);_(* \(#,##0\);_(* "-"??_);_(@_)</c:formatCode>
                <c:ptCount val="16"/>
                <c:pt idx="0">
                  <c:v>114161.0</c:v>
                </c:pt>
                <c:pt idx="1">
                  <c:v>131204.0</c:v>
                </c:pt>
                <c:pt idx="2">
                  <c:v>103853.0</c:v>
                </c:pt>
                <c:pt idx="3">
                  <c:v>139525.0</c:v>
                </c:pt>
                <c:pt idx="4">
                  <c:v>60418.0</c:v>
                </c:pt>
                <c:pt idx="5">
                  <c:v>52908.0</c:v>
                </c:pt>
                <c:pt idx="6">
                  <c:v>49623.0</c:v>
                </c:pt>
                <c:pt idx="7">
                  <c:v>93565.0</c:v>
                </c:pt>
                <c:pt idx="8">
                  <c:v>151312.0</c:v>
                </c:pt>
                <c:pt idx="9">
                  <c:v>140965.0</c:v>
                </c:pt>
                <c:pt idx="10">
                  <c:v>116491.0</c:v>
                </c:pt>
                <c:pt idx="11">
                  <c:v>70799.0</c:v>
                </c:pt>
                <c:pt idx="12">
                  <c:v>83052.0</c:v>
                </c:pt>
                <c:pt idx="13">
                  <c:v>115466.0</c:v>
                </c:pt>
                <c:pt idx="14">
                  <c:v>106858.0</c:v>
                </c:pt>
                <c:pt idx="15">
                  <c:v>112266.0</c:v>
                </c:pt>
              </c:numCache>
            </c:numRef>
          </c:val>
          <c:smooth val="0"/>
        </c:ser>
        <c:dLbls>
          <c:showLegendKey val="0"/>
          <c:showVal val="0"/>
          <c:showCatName val="0"/>
          <c:showSerName val="0"/>
          <c:showPercent val="0"/>
          <c:showBubbleSize val="0"/>
        </c:dLbls>
        <c:smooth val="0"/>
        <c:axId val="2131719040"/>
        <c:axId val="2131722800"/>
      </c:lineChart>
      <c:catAx>
        <c:axId val="2131719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rgbClr val="953735"/>
                </a:solidFill>
                <a:latin typeface="+mn-lt"/>
                <a:ea typeface="+mn-ea"/>
                <a:cs typeface="+mn-cs"/>
              </a:defRPr>
            </a:pPr>
            <a:endParaRPr lang="en-US"/>
          </a:p>
        </c:txPr>
        <c:crossAx val="2131722800"/>
        <c:crosses val="autoZero"/>
        <c:auto val="1"/>
        <c:lblAlgn val="ctr"/>
        <c:lblOffset val="100"/>
        <c:noMultiLvlLbl val="0"/>
      </c:catAx>
      <c:valAx>
        <c:axId val="2131722800"/>
        <c:scaling>
          <c:orientation val="minMax"/>
        </c:scaling>
        <c:delete val="1"/>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crossAx val="213171904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strRef>
          <c:f>Summary_PageViews!$S$18</c:f>
          <c:strCache>
            <c:ptCount val="1"/>
            <c:pt idx="0">
              <c:v>2014.04</c:v>
            </c:pt>
          </c:strCache>
        </c:strRef>
      </c:tx>
      <c:layout/>
      <c:overlay val="0"/>
      <c:txPr>
        <a:bodyPr/>
        <a:lstStyle/>
        <a:p>
          <a:pPr>
            <a:defRPr>
              <a:latin typeface="+mj-lt"/>
            </a:defRPr>
          </a:pPr>
          <a:endParaRPr lang="en-US"/>
        </a:p>
      </c:txPr>
    </c:title>
    <c:autoTitleDeleted val="0"/>
    <c:plotArea>
      <c:layout>
        <c:manualLayout>
          <c:layoutTarget val="inner"/>
          <c:xMode val="edge"/>
          <c:yMode val="edge"/>
          <c:x val="0.378013170348591"/>
          <c:y val="0.0879629629629629"/>
          <c:w val="0.485933503836317"/>
          <c:h val="0.87962962962963"/>
        </c:manualLayout>
      </c:layout>
      <c:doughnutChart>
        <c:varyColors val="1"/>
        <c:ser>
          <c:idx val="0"/>
          <c:order val="0"/>
          <c:cat>
            <c:strRef>
              <c:f>Summary_PageViews!$B$12:$B$17</c:f>
              <c:strCache>
                <c:ptCount val="6"/>
                <c:pt idx="0">
                  <c:v>Databases</c:v>
                </c:pt>
                <c:pt idx="1">
                  <c:v>Guides</c:v>
                </c:pt>
                <c:pt idx="2">
                  <c:v>Catalog</c:v>
                </c:pt>
                <c:pt idx="3">
                  <c:v>Collections</c:v>
                </c:pt>
                <c:pt idx="4">
                  <c:v>Libraries</c:v>
                </c:pt>
                <c:pt idx="5">
                  <c:v>Services</c:v>
                </c:pt>
              </c:strCache>
            </c:strRef>
          </c:cat>
          <c:val>
            <c:numRef>
              <c:f>Summary_PageViews!$S$12:$S$17</c:f>
              <c:numCache>
                <c:formatCode>General</c:formatCode>
                <c:ptCount val="6"/>
                <c:pt idx="0">
                  <c:v>43855.0</c:v>
                </c:pt>
                <c:pt idx="1">
                  <c:v>6482.0</c:v>
                </c:pt>
                <c:pt idx="2">
                  <c:v>5899.0</c:v>
                </c:pt>
                <c:pt idx="3">
                  <c:v>16238.0</c:v>
                </c:pt>
                <c:pt idx="4">
                  <c:v>5912.0</c:v>
                </c:pt>
                <c:pt idx="5">
                  <c:v>3490.0</c:v>
                </c:pt>
              </c:numCache>
            </c:numRef>
          </c:val>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075904539710314"/>
          <c:y val="0.225272215973003"/>
          <c:w val="0.214243997278118"/>
          <c:h val="0.580184142098517"/>
        </c:manualLayout>
      </c:layout>
      <c:overlay val="0"/>
    </c:legend>
    <c:plotVisOnly val="1"/>
    <c:dispBlanksAs val="gap"/>
    <c:showDLblsOverMax val="0"/>
  </c:chart>
  <c:spPr>
    <a:ln>
      <a:noFill/>
    </a:ln>
  </c:spPr>
  <c:printSettings>
    <c:headerFooter/>
    <c:pageMargins b="1.0" l="0.75" r="0.75" t="1.0"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strRef>
          <c:f>Summary_PageViews!$S$18</c:f>
          <c:strCache>
            <c:ptCount val="1"/>
            <c:pt idx="0">
              <c:v>2014.04</c:v>
            </c:pt>
          </c:strCache>
        </c:strRef>
      </c:tx>
      <c:layout>
        <c:manualLayout>
          <c:xMode val="edge"/>
          <c:yMode val="edge"/>
          <c:x val="0.415061455732668"/>
          <c:y val="0.015180265654649"/>
        </c:manualLayout>
      </c:layout>
      <c:overlay val="0"/>
    </c:title>
    <c:autoTitleDeleted val="0"/>
    <c:plotArea>
      <c:layout>
        <c:manualLayout>
          <c:layoutTarget val="inner"/>
          <c:xMode val="edge"/>
          <c:yMode val="edge"/>
          <c:x val="0.37550656167979"/>
          <c:y val="0.203415559772296"/>
          <c:w val="0.546944444444445"/>
          <c:h val="0.747248576850095"/>
        </c:manualLayout>
      </c:layout>
      <c:doughnutChart>
        <c:varyColors val="1"/>
        <c:ser>
          <c:idx val="0"/>
          <c:order val="0"/>
          <c:cat>
            <c:strRef>
              <c:f>Summary_PageViews!$A$19:$A$29</c:f>
              <c:strCache>
                <c:ptCount val="11"/>
                <c:pt idx="0">
                  <c:v>Collections</c:v>
                </c:pt>
                <c:pt idx="1">
                  <c:v>Databases</c:v>
                </c:pt>
                <c:pt idx="2">
                  <c:v>Email</c:v>
                </c:pt>
                <c:pt idx="3">
                  <c:v>Hours</c:v>
                </c:pt>
                <c:pt idx="4">
                  <c:v>IUPUI</c:v>
                </c:pt>
                <c:pt idx="5">
                  <c:v>Library</c:v>
                </c:pt>
                <c:pt idx="6">
                  <c:v>Miscellaneous</c:v>
                </c:pt>
                <c:pt idx="7">
                  <c:v>People</c:v>
                </c:pt>
                <c:pt idx="8">
                  <c:v>Room</c:v>
                </c:pt>
                <c:pt idx="9">
                  <c:v>Subject</c:v>
                </c:pt>
                <c:pt idx="10">
                  <c:v>Service</c:v>
                </c:pt>
              </c:strCache>
            </c:strRef>
          </c:cat>
          <c:val>
            <c:numRef>
              <c:f>Summary_PageViews!$S$19:$S$29</c:f>
              <c:numCache>
                <c:formatCode>General</c:formatCode>
                <c:ptCount val="11"/>
                <c:pt idx="0">
                  <c:v>139.0</c:v>
                </c:pt>
                <c:pt idx="1">
                  <c:v>180.0</c:v>
                </c:pt>
                <c:pt idx="2">
                  <c:v>460.0</c:v>
                </c:pt>
                <c:pt idx="3">
                  <c:v>86.0</c:v>
                </c:pt>
                <c:pt idx="4">
                  <c:v>10.0</c:v>
                </c:pt>
                <c:pt idx="5">
                  <c:v>2747.0</c:v>
                </c:pt>
                <c:pt idx="6">
                  <c:v>33.0</c:v>
                </c:pt>
                <c:pt idx="7">
                  <c:v>52.0</c:v>
                </c:pt>
                <c:pt idx="8">
                  <c:v>56.0</c:v>
                </c:pt>
                <c:pt idx="9">
                  <c:v>60.0</c:v>
                </c:pt>
                <c:pt idx="10">
                  <c:v>11.0</c:v>
                </c:pt>
              </c:numCache>
            </c:numRef>
          </c:val>
        </c:ser>
        <c:dLbls>
          <c:showLegendKey val="0"/>
          <c:showVal val="0"/>
          <c:showCatName val="0"/>
          <c:showSerName val="0"/>
          <c:showPercent val="0"/>
          <c:showBubbleSize val="0"/>
          <c:showLeaderLines val="1"/>
        </c:dLbls>
        <c:firstSliceAng val="0"/>
        <c:holeSize val="50"/>
      </c:doughnutChart>
    </c:plotArea>
    <c:legend>
      <c:legendPos val="l"/>
      <c:layout>
        <c:manualLayout>
          <c:xMode val="edge"/>
          <c:yMode val="edge"/>
          <c:x val="0.024390243902439"/>
          <c:y val="0.1807796321475"/>
          <c:w val="0.234732571538314"/>
          <c:h val="0.792520432099688"/>
        </c:manualLayout>
      </c:layout>
      <c:overlay val="0"/>
    </c:legend>
    <c:plotVisOnly val="1"/>
    <c:dispBlanksAs val="gap"/>
    <c:showDLblsOverMax val="0"/>
  </c:chart>
  <c:spPr>
    <a:ln>
      <a:noFill/>
    </a:ln>
  </c:spPr>
  <c:printSettings>
    <c:headerFooter/>
    <c:pageMargins b="1.0" l="0.75" r="0.75" t="1.0"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strRef>
          <c:f>Summary_PageViews!$S$18</c:f>
          <c:strCache>
            <c:ptCount val="1"/>
            <c:pt idx="0">
              <c:v>2014.04</c:v>
            </c:pt>
          </c:strCache>
        </c:strRef>
      </c:tx>
      <c:layout>
        <c:manualLayout>
          <c:xMode val="edge"/>
          <c:yMode val="edge"/>
          <c:x val="0.394280670561341"/>
          <c:y val="0.0"/>
        </c:manualLayout>
      </c:layout>
      <c:overlay val="0"/>
    </c:title>
    <c:autoTitleDeleted val="0"/>
    <c:plotArea>
      <c:layout>
        <c:manualLayout>
          <c:layoutTarget val="inner"/>
          <c:xMode val="edge"/>
          <c:yMode val="edge"/>
          <c:x val="0.355692659385319"/>
          <c:y val="0.208299179993805"/>
          <c:w val="0.544307340614681"/>
          <c:h val="0.698696793335615"/>
        </c:manualLayout>
      </c:layout>
      <c:doughnutChart>
        <c:varyColors val="1"/>
        <c:ser>
          <c:idx val="0"/>
          <c:order val="0"/>
          <c:cat>
            <c:strRef>
              <c:f>Summary_PageViews!$B$32:$B$38</c:f>
              <c:strCache>
                <c:ptCount val="7"/>
                <c:pt idx="0">
                  <c:v>Catalog</c:v>
                </c:pt>
                <c:pt idx="1">
                  <c:v>Database</c:v>
                </c:pt>
                <c:pt idx="2">
                  <c:v>Miscellaneous</c:v>
                </c:pt>
                <c:pt idx="3">
                  <c:v>Room</c:v>
                </c:pt>
                <c:pt idx="4">
                  <c:v>Subject</c:v>
                </c:pt>
                <c:pt idx="5">
                  <c:v>Services</c:v>
                </c:pt>
                <c:pt idx="6">
                  <c:v>Tool</c:v>
                </c:pt>
              </c:strCache>
            </c:strRef>
          </c:cat>
          <c:val>
            <c:numRef>
              <c:f>Summary_PageViews!$S$32:$S$38</c:f>
              <c:numCache>
                <c:formatCode>General</c:formatCode>
                <c:ptCount val="7"/>
                <c:pt idx="0">
                  <c:v>10.0</c:v>
                </c:pt>
                <c:pt idx="1">
                  <c:v>490.0</c:v>
                </c:pt>
                <c:pt idx="2">
                  <c:v>133.0</c:v>
                </c:pt>
                <c:pt idx="3">
                  <c:v>18.0</c:v>
                </c:pt>
                <c:pt idx="4">
                  <c:v>185.0</c:v>
                </c:pt>
                <c:pt idx="5">
                  <c:v>24.0</c:v>
                </c:pt>
                <c:pt idx="6">
                  <c:v>45.0</c:v>
                </c:pt>
              </c:numCache>
            </c:numRef>
          </c:val>
        </c:ser>
        <c:dLbls>
          <c:showLegendKey val="0"/>
          <c:showVal val="0"/>
          <c:showCatName val="0"/>
          <c:showSerName val="0"/>
          <c:showPercent val="0"/>
          <c:showBubbleSize val="0"/>
          <c:showLeaderLines val="1"/>
        </c:dLbls>
        <c:firstSliceAng val="0"/>
        <c:holeSize val="50"/>
      </c:doughnutChart>
    </c:plotArea>
    <c:legend>
      <c:legendPos val="l"/>
      <c:layout/>
      <c:overlay val="0"/>
    </c:legend>
    <c:plotVisOnly val="1"/>
    <c:dispBlanksAs val="gap"/>
    <c:showDLblsOverMax val="0"/>
  </c:chart>
  <c:spPr>
    <a:ln>
      <a:noFill/>
    </a:ln>
  </c:spPr>
  <c:printSettings>
    <c:headerFooter/>
    <c:pageMargins b="1.0" l="0.75" r="0.75" t="1.0" header="0.5" footer="0.5"/>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Scroll" dx="16" fmlaLink="Summary_PageViews!$S$11" horiz="1" max="16" min="1" page="10" val="16"/>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4" Type="http://schemas.openxmlformats.org/officeDocument/2006/relationships/chart" Target="../charts/chart4.xml"/><Relationship Id="rId1" Type="http://schemas.openxmlformats.org/officeDocument/2006/relationships/chart" Target="../charts/chart1.xml"/><Relationship Id="rId2"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19051</xdr:colOff>
      <xdr:row>23</xdr:row>
      <xdr:rowOff>85725</xdr:rowOff>
    </xdr:from>
    <xdr:to>
      <xdr:col>17</xdr:col>
      <xdr:colOff>504826</xdr:colOff>
      <xdr:row>29</xdr:row>
      <xdr:rowOff>127000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342900</xdr:colOff>
      <xdr:row>5</xdr:row>
      <xdr:rowOff>38100</xdr:rowOff>
    </xdr:from>
    <xdr:to>
      <xdr:col>4</xdr:col>
      <xdr:colOff>342900</xdr:colOff>
      <xdr:row>23</xdr:row>
      <xdr:rowOff>165100</xdr:rowOff>
    </xdr:to>
    <xdr:graphicFrame macro="">
      <xdr:nvGraphicFramePr>
        <xdr:cNvPr id="2"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1</xdr:col>
          <xdr:colOff>1536700</xdr:colOff>
          <xdr:row>30</xdr:row>
          <xdr:rowOff>127000</xdr:rowOff>
        </xdr:from>
        <xdr:to>
          <xdr:col>17</xdr:col>
          <xdr:colOff>330200</xdr:colOff>
          <xdr:row>32</xdr:row>
          <xdr:rowOff>88900</xdr:rowOff>
        </xdr:to>
        <xdr:sp macro="" textlink="">
          <xdr:nvSpPr>
            <xdr:cNvPr id="1030" name="Scroll Bar 6" hidden="1">
              <a:extLst>
                <a:ext uri="{63B3BB69-23CF-44E3-9099-C40C66FF867C}">
                  <a14:compatExt spid="_x0000_s103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twoCellAnchor>
    <xdr:from>
      <xdr:col>5</xdr:col>
      <xdr:colOff>38100</xdr:colOff>
      <xdr:row>5</xdr:row>
      <xdr:rowOff>88900</xdr:rowOff>
    </xdr:from>
    <xdr:to>
      <xdr:col>12</xdr:col>
      <xdr:colOff>190500</xdr:colOff>
      <xdr:row>23</xdr:row>
      <xdr:rowOff>6350</xdr:rowOff>
    </xdr:to>
    <xdr:graphicFrame macro="">
      <xdr:nvGraphicFramePr>
        <xdr:cNvPr id="5"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393700</xdr:colOff>
      <xdr:row>6</xdr:row>
      <xdr:rowOff>0</xdr:rowOff>
    </xdr:from>
    <xdr:to>
      <xdr:col>19</xdr:col>
      <xdr:colOff>571500</xdr:colOff>
      <xdr:row>22</xdr:row>
      <xdr:rowOff>133350</xdr:rowOff>
    </xdr:to>
    <xdr:graphicFrame macro="">
      <xdr:nvGraphicFramePr>
        <xdr:cNvPr id="6"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
  <sheetViews>
    <sheetView tabSelected="1" workbookViewId="0">
      <selection activeCell="C22" sqref="C22"/>
    </sheetView>
  </sheetViews>
  <sheetFormatPr baseColWidth="10" defaultRowHeight="16" x14ac:dyDescent="0.2"/>
  <cols>
    <col min="1" max="1" width="18.1640625" style="1" customWidth="1"/>
    <col min="2" max="2" width="131" style="1" bestFit="1" customWidth="1"/>
    <col min="3" max="16384" width="10.83203125" style="1"/>
  </cols>
  <sheetData>
    <row r="1" spans="1:2" ht="20" thickBot="1" x14ac:dyDescent="0.3">
      <c r="A1" s="30" t="s">
        <v>106</v>
      </c>
    </row>
    <row r="2" spans="1:2" ht="18" thickTop="1" thickBot="1" x14ac:dyDescent="0.25">
      <c r="A2" s="31" t="s">
        <v>107</v>
      </c>
      <c r="B2" s="32" t="s">
        <v>108</v>
      </c>
    </row>
    <row r="3" spans="1:2" ht="17" thickBot="1" x14ac:dyDescent="0.25">
      <c r="A3" s="35" t="s">
        <v>127</v>
      </c>
      <c r="B3" s="36" t="s">
        <v>128</v>
      </c>
    </row>
    <row r="4" spans="1:2" x14ac:dyDescent="0.2">
      <c r="A4" s="43" t="s">
        <v>109</v>
      </c>
      <c r="B4" s="33" t="s">
        <v>110</v>
      </c>
    </row>
    <row r="5" spans="1:2" ht="17" thickBot="1" x14ac:dyDescent="0.25">
      <c r="A5" s="45"/>
      <c r="B5" s="34" t="s">
        <v>111</v>
      </c>
    </row>
    <row r="6" spans="1:2" ht="17" thickBot="1" x14ac:dyDescent="0.25">
      <c r="A6" s="35" t="s">
        <v>112</v>
      </c>
      <c r="B6" s="36" t="s">
        <v>126</v>
      </c>
    </row>
    <row r="7" spans="1:2" x14ac:dyDescent="0.2">
      <c r="A7" s="43" t="s">
        <v>113</v>
      </c>
      <c r="B7" s="34" t="s">
        <v>119</v>
      </c>
    </row>
    <row r="8" spans="1:2" x14ac:dyDescent="0.2">
      <c r="A8" s="44"/>
      <c r="B8" s="34" t="s">
        <v>120</v>
      </c>
    </row>
    <row r="9" spans="1:2" x14ac:dyDescent="0.2">
      <c r="A9" s="44"/>
      <c r="B9" s="39" t="s">
        <v>121</v>
      </c>
    </row>
    <row r="10" spans="1:2" x14ac:dyDescent="0.2">
      <c r="A10" s="44"/>
      <c r="B10" s="40" t="s">
        <v>122</v>
      </c>
    </row>
    <row r="11" spans="1:2" ht="17" customHeight="1" thickBot="1" x14ac:dyDescent="0.25">
      <c r="A11" s="45"/>
      <c r="B11" s="38" t="s">
        <v>123</v>
      </c>
    </row>
    <row r="12" spans="1:2" x14ac:dyDescent="0.2">
      <c r="A12" s="43" t="s">
        <v>114</v>
      </c>
      <c r="B12" s="34" t="s">
        <v>115</v>
      </c>
    </row>
    <row r="13" spans="1:2" ht="48" x14ac:dyDescent="0.2">
      <c r="A13" s="44"/>
      <c r="B13" s="37" t="s">
        <v>116</v>
      </c>
    </row>
    <row r="14" spans="1:2" x14ac:dyDescent="0.2">
      <c r="A14" s="44"/>
      <c r="B14" s="37" t="s">
        <v>117</v>
      </c>
    </row>
    <row r="15" spans="1:2" x14ac:dyDescent="0.2">
      <c r="A15" s="44"/>
      <c r="B15" s="34" t="s">
        <v>118</v>
      </c>
    </row>
    <row r="16" spans="1:2" x14ac:dyDescent="0.2">
      <c r="A16" s="44"/>
      <c r="B16" s="41" t="s">
        <v>124</v>
      </c>
    </row>
    <row r="17" spans="1:2" ht="33" thickBot="1" x14ac:dyDescent="0.25">
      <c r="A17" s="46"/>
      <c r="B17" s="42" t="s">
        <v>125</v>
      </c>
    </row>
    <row r="18" spans="1:2" ht="17" thickTop="1" x14ac:dyDescent="0.2"/>
  </sheetData>
  <mergeCells count="3">
    <mergeCell ref="A7:A11"/>
    <mergeCell ref="A4:A5"/>
    <mergeCell ref="A12:A17"/>
  </mergeCells>
  <pageMargins left="0.75" right="0.75" top="1" bottom="1" header="0.5" footer="0.5"/>
  <pageSetup orientation="portrait" horizontalDpi="4294967292" verticalDpi="429496729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T152"/>
  <sheetViews>
    <sheetView topLeftCell="A11" workbookViewId="0">
      <selection activeCell="A2" sqref="A2"/>
    </sheetView>
  </sheetViews>
  <sheetFormatPr baseColWidth="10" defaultColWidth="11" defaultRowHeight="16" x14ac:dyDescent="0.2"/>
  <cols>
    <col min="1" max="1" width="11" style="1"/>
    <col min="2" max="2" width="30.33203125" style="1" customWidth="1"/>
    <col min="3" max="6" width="8" style="1" bestFit="1" customWidth="1"/>
    <col min="7" max="10" width="7.1640625" style="1" bestFit="1" customWidth="1"/>
    <col min="11" max="13" width="8" style="1" bestFit="1" customWidth="1"/>
    <col min="14" max="15" width="7.1640625" style="1" bestFit="1" customWidth="1"/>
    <col min="16" max="18" width="8" style="1" bestFit="1" customWidth="1"/>
    <col min="19" max="16384" width="11" style="1"/>
  </cols>
  <sheetData>
    <row r="1" spans="2:20" ht="45" x14ac:dyDescent="0.45">
      <c r="B1" s="11" t="s">
        <v>26</v>
      </c>
    </row>
    <row r="2" spans="2:20" ht="45" x14ac:dyDescent="0.45">
      <c r="B2" s="11" t="s">
        <v>27</v>
      </c>
    </row>
    <row r="3" spans="2:20" ht="17" thickBot="1" x14ac:dyDescent="0.25">
      <c r="B3" s="18"/>
      <c r="C3" s="19"/>
      <c r="D3" s="19"/>
      <c r="E3" s="19"/>
      <c r="F3" s="19"/>
      <c r="G3" s="19"/>
      <c r="H3" s="19"/>
      <c r="I3" s="19"/>
      <c r="J3" s="19"/>
      <c r="K3" s="19"/>
      <c r="L3" s="19"/>
      <c r="M3" s="19"/>
      <c r="N3" s="19"/>
      <c r="O3" s="19"/>
      <c r="P3" s="19"/>
      <c r="Q3" s="19"/>
      <c r="R3" s="19"/>
      <c r="S3" s="19"/>
      <c r="T3" s="19"/>
    </row>
    <row r="4" spans="2:20" ht="17" thickTop="1" x14ac:dyDescent="0.2">
      <c r="B4" s="26"/>
      <c r="C4" s="22"/>
      <c r="D4" s="22"/>
      <c r="E4" s="22"/>
      <c r="F4" s="22"/>
      <c r="G4" s="22"/>
      <c r="H4" s="22"/>
      <c r="I4" s="22"/>
      <c r="J4" s="22"/>
      <c r="K4" s="22"/>
      <c r="L4" s="22"/>
      <c r="M4" s="22"/>
      <c r="N4" s="22"/>
      <c r="O4" s="22"/>
      <c r="P4" s="22"/>
      <c r="Q4" s="22"/>
      <c r="R4" s="22"/>
      <c r="S4" s="22"/>
      <c r="T4" s="22"/>
    </row>
    <row r="5" spans="2:20" ht="18" x14ac:dyDescent="0.2">
      <c r="B5" s="27" t="s">
        <v>50</v>
      </c>
      <c r="C5" s="22"/>
      <c r="D5" s="22"/>
      <c r="E5" s="22"/>
      <c r="F5" s="22"/>
      <c r="G5" s="27" t="s">
        <v>51</v>
      </c>
      <c r="H5" s="22"/>
      <c r="I5" s="22"/>
      <c r="J5" s="22"/>
      <c r="K5" s="22"/>
      <c r="L5" s="22"/>
      <c r="M5" s="22"/>
      <c r="N5" s="22"/>
      <c r="O5" s="27" t="s">
        <v>52</v>
      </c>
      <c r="P5" s="22"/>
      <c r="Q5" s="22"/>
      <c r="R5" s="22"/>
      <c r="S5" s="22"/>
      <c r="T5" s="22"/>
    </row>
    <row r="33" spans="2:20" ht="17" thickBot="1" x14ac:dyDescent="0.25">
      <c r="B33" s="19"/>
      <c r="C33" s="19"/>
      <c r="D33" s="19"/>
      <c r="E33" s="19"/>
      <c r="F33" s="19"/>
      <c r="G33" s="19"/>
      <c r="H33" s="19"/>
      <c r="I33" s="19"/>
      <c r="J33" s="19"/>
      <c r="K33" s="19"/>
      <c r="L33" s="19"/>
      <c r="M33" s="19"/>
      <c r="N33" s="19"/>
      <c r="O33" s="19"/>
      <c r="P33" s="19"/>
      <c r="Q33" s="19"/>
      <c r="R33" s="19"/>
      <c r="S33" s="19"/>
      <c r="T33" s="19"/>
    </row>
    <row r="34" spans="2:20" ht="17" thickTop="1" x14ac:dyDescent="0.2">
      <c r="B34" s="22"/>
      <c r="C34" s="22"/>
      <c r="D34" s="22"/>
      <c r="E34" s="22"/>
      <c r="F34" s="22"/>
      <c r="G34" s="22"/>
      <c r="H34" s="22"/>
      <c r="I34" s="22"/>
      <c r="J34" s="22"/>
      <c r="K34" s="22"/>
      <c r="L34" s="22"/>
      <c r="M34" s="22"/>
      <c r="N34" s="22"/>
      <c r="O34" s="22"/>
      <c r="P34" s="22"/>
      <c r="Q34" s="22"/>
      <c r="R34" s="22"/>
      <c r="S34" s="22"/>
      <c r="T34" s="22"/>
    </row>
    <row r="35" spans="2:20" x14ac:dyDescent="0.2">
      <c r="B35" s="8" t="s">
        <v>79</v>
      </c>
      <c r="C35" s="28"/>
      <c r="D35" s="28"/>
      <c r="E35" s="28"/>
      <c r="F35" s="28"/>
      <c r="G35" s="8" t="s">
        <v>79</v>
      </c>
      <c r="H35" s="28"/>
      <c r="I35" s="28"/>
      <c r="J35" s="28"/>
      <c r="K35" s="28"/>
      <c r="L35" s="28"/>
      <c r="M35" s="28"/>
      <c r="N35" s="28"/>
      <c r="O35" s="28"/>
      <c r="P35" s="8" t="s">
        <v>79</v>
      </c>
      <c r="Q35" s="28"/>
      <c r="R35" s="28"/>
      <c r="S35" s="28"/>
      <c r="T35" s="28"/>
    </row>
    <row r="36" spans="2:20" x14ac:dyDescent="0.2">
      <c r="B36" s="28" t="s">
        <v>80</v>
      </c>
      <c r="C36" s="28"/>
      <c r="D36" s="28"/>
      <c r="E36" s="28"/>
      <c r="F36" s="28"/>
      <c r="G36" s="28" t="s">
        <v>87</v>
      </c>
      <c r="H36" s="28"/>
      <c r="I36" s="28"/>
      <c r="J36" s="28"/>
      <c r="K36" s="28"/>
      <c r="L36" s="28"/>
      <c r="M36" s="28"/>
      <c r="N36" s="28"/>
      <c r="O36" s="28"/>
      <c r="P36" s="28" t="s">
        <v>95</v>
      </c>
      <c r="Q36" s="28"/>
      <c r="R36" s="28"/>
      <c r="S36" s="28"/>
      <c r="T36" s="28"/>
    </row>
    <row r="37" spans="2:20" x14ac:dyDescent="0.2">
      <c r="B37" s="28" t="s">
        <v>81</v>
      </c>
      <c r="C37" s="28"/>
      <c r="D37" s="28"/>
      <c r="E37" s="28"/>
      <c r="F37" s="28"/>
      <c r="G37" s="28" t="s">
        <v>86</v>
      </c>
      <c r="H37" s="28"/>
      <c r="I37" s="28"/>
      <c r="J37" s="28"/>
      <c r="K37" s="28"/>
      <c r="L37" s="28"/>
      <c r="M37" s="28"/>
      <c r="N37" s="28"/>
      <c r="O37" s="28"/>
      <c r="P37" s="28" t="s">
        <v>104</v>
      </c>
      <c r="Q37" s="28"/>
      <c r="R37" s="28"/>
      <c r="S37" s="28"/>
      <c r="T37" s="28"/>
    </row>
    <row r="38" spans="2:20" x14ac:dyDescent="0.2">
      <c r="B38" s="28" t="s">
        <v>82</v>
      </c>
      <c r="C38" s="28"/>
      <c r="D38" s="28"/>
      <c r="E38" s="28"/>
      <c r="F38" s="28"/>
      <c r="G38" s="28" t="s">
        <v>88</v>
      </c>
      <c r="H38" s="28"/>
      <c r="I38" s="28"/>
      <c r="J38" s="28"/>
      <c r="K38" s="28"/>
      <c r="L38" s="28"/>
      <c r="M38" s="28"/>
      <c r="N38" s="28"/>
      <c r="O38" s="28"/>
      <c r="P38" s="28" t="s">
        <v>100</v>
      </c>
      <c r="Q38" s="28"/>
      <c r="R38" s="28"/>
      <c r="S38" s="28"/>
      <c r="T38" s="28"/>
    </row>
    <row r="39" spans="2:20" x14ac:dyDescent="0.2">
      <c r="B39" s="28" t="s">
        <v>83</v>
      </c>
      <c r="C39" s="28"/>
      <c r="D39" s="28"/>
      <c r="E39" s="28"/>
      <c r="F39" s="28"/>
      <c r="G39" s="28" t="s">
        <v>89</v>
      </c>
      <c r="H39" s="28"/>
      <c r="I39" s="28"/>
      <c r="J39" s="28"/>
      <c r="K39" s="28"/>
      <c r="L39" s="28"/>
      <c r="M39" s="28"/>
      <c r="N39" s="28"/>
      <c r="O39" s="28"/>
      <c r="P39" s="28" t="s">
        <v>96</v>
      </c>
      <c r="Q39" s="28"/>
      <c r="R39" s="28"/>
      <c r="S39" s="28"/>
      <c r="T39" s="28"/>
    </row>
    <row r="40" spans="2:20" x14ac:dyDescent="0.2">
      <c r="B40" s="28" t="s">
        <v>84</v>
      </c>
      <c r="C40" s="28"/>
      <c r="D40" s="28"/>
      <c r="E40" s="28"/>
      <c r="F40" s="28"/>
      <c r="G40" s="28" t="s">
        <v>90</v>
      </c>
      <c r="H40" s="28"/>
      <c r="I40" s="28"/>
      <c r="J40" s="28"/>
      <c r="K40" s="28"/>
      <c r="L40" s="28"/>
      <c r="M40" s="28"/>
      <c r="N40" s="28"/>
      <c r="O40" s="28"/>
      <c r="P40" s="28" t="s">
        <v>105</v>
      </c>
      <c r="Q40" s="28"/>
      <c r="R40" s="28"/>
      <c r="S40" s="28"/>
      <c r="T40" s="28"/>
    </row>
    <row r="41" spans="2:20" x14ac:dyDescent="0.2">
      <c r="B41" s="28" t="s">
        <v>85</v>
      </c>
      <c r="C41" s="28"/>
      <c r="D41" s="28"/>
      <c r="E41" s="28"/>
      <c r="F41" s="28"/>
      <c r="G41" s="28" t="s">
        <v>91</v>
      </c>
      <c r="H41" s="28"/>
      <c r="I41" s="28"/>
      <c r="J41" s="28"/>
      <c r="K41" s="28"/>
      <c r="L41" s="28"/>
      <c r="M41" s="28"/>
      <c r="N41" s="28"/>
      <c r="O41" s="28"/>
      <c r="P41" s="28" t="s">
        <v>97</v>
      </c>
      <c r="Q41" s="28"/>
      <c r="R41" s="28"/>
      <c r="S41" s="28"/>
      <c r="T41" s="28"/>
    </row>
    <row r="42" spans="2:20" x14ac:dyDescent="0.2">
      <c r="B42" s="28"/>
      <c r="C42" s="28"/>
      <c r="D42" s="28"/>
      <c r="E42" s="28"/>
      <c r="F42" s="28"/>
      <c r="G42" s="28" t="s">
        <v>99</v>
      </c>
      <c r="H42" s="28"/>
      <c r="I42" s="28"/>
      <c r="J42" s="28"/>
      <c r="K42" s="28"/>
      <c r="L42" s="28"/>
      <c r="M42" s="28"/>
      <c r="N42" s="28"/>
      <c r="O42" s="28"/>
      <c r="P42" s="28" t="s">
        <v>103</v>
      </c>
      <c r="Q42" s="28"/>
      <c r="R42" s="28"/>
      <c r="S42" s="28"/>
      <c r="T42" s="28"/>
    </row>
    <row r="43" spans="2:20" x14ac:dyDescent="0.2">
      <c r="B43" s="28"/>
      <c r="C43" s="28"/>
      <c r="D43" s="28"/>
      <c r="E43" s="28"/>
      <c r="F43" s="28"/>
      <c r="G43" s="28" t="s">
        <v>92</v>
      </c>
      <c r="H43" s="28"/>
      <c r="I43" s="28"/>
      <c r="J43" s="28"/>
      <c r="K43" s="28"/>
      <c r="L43" s="28"/>
      <c r="M43" s="28"/>
      <c r="N43" s="28"/>
      <c r="O43" s="28"/>
      <c r="P43" s="28"/>
      <c r="Q43" s="28"/>
      <c r="R43" s="28"/>
      <c r="S43" s="28"/>
      <c r="T43" s="28"/>
    </row>
    <row r="44" spans="2:20" x14ac:dyDescent="0.2">
      <c r="B44" s="28"/>
      <c r="C44" s="28"/>
      <c r="D44" s="28"/>
      <c r="E44" s="28"/>
      <c r="F44" s="28"/>
      <c r="G44" s="28" t="s">
        <v>93</v>
      </c>
      <c r="H44" s="28"/>
      <c r="I44" s="28"/>
      <c r="J44" s="28"/>
      <c r="K44" s="28"/>
      <c r="L44" s="28"/>
      <c r="M44" s="28"/>
      <c r="N44" s="28"/>
      <c r="O44" s="28"/>
      <c r="P44" s="28"/>
      <c r="Q44" s="28"/>
      <c r="R44" s="28"/>
      <c r="S44" s="28"/>
      <c r="T44" s="28"/>
    </row>
    <row r="45" spans="2:20" x14ac:dyDescent="0.2">
      <c r="B45" s="28"/>
      <c r="C45" s="28"/>
      <c r="D45" s="28"/>
      <c r="E45" s="28"/>
      <c r="F45" s="28"/>
      <c r="G45" s="28" t="s">
        <v>94</v>
      </c>
      <c r="H45" s="28"/>
      <c r="I45" s="28"/>
      <c r="J45" s="28"/>
      <c r="K45" s="28"/>
      <c r="L45" s="28"/>
      <c r="M45" s="28"/>
      <c r="N45" s="28"/>
      <c r="O45" s="28"/>
      <c r="P45" s="28"/>
      <c r="Q45" s="28"/>
      <c r="R45" s="28"/>
      <c r="S45" s="28"/>
      <c r="T45" s="28"/>
    </row>
    <row r="46" spans="2:20" x14ac:dyDescent="0.2">
      <c r="B46" s="28"/>
      <c r="C46" s="28"/>
      <c r="D46" s="28"/>
      <c r="E46" s="28"/>
      <c r="F46" s="28"/>
      <c r="G46" s="28" t="s">
        <v>102</v>
      </c>
      <c r="H46" s="28"/>
      <c r="I46" s="28"/>
      <c r="J46" s="28"/>
      <c r="K46" s="28"/>
      <c r="L46" s="28"/>
      <c r="M46" s="28"/>
      <c r="N46" s="28"/>
      <c r="O46" s="28"/>
      <c r="P46" s="28"/>
      <c r="Q46" s="28"/>
      <c r="R46" s="28"/>
      <c r="S46" s="28"/>
      <c r="T46" s="28"/>
    </row>
    <row r="47" spans="2:20" ht="17" thickBot="1" x14ac:dyDescent="0.25">
      <c r="B47" s="28"/>
      <c r="C47" s="28"/>
      <c r="D47" s="28"/>
      <c r="E47" s="28"/>
      <c r="F47" s="28"/>
      <c r="G47" s="28"/>
      <c r="H47" s="28"/>
      <c r="I47" s="28"/>
      <c r="J47" s="28"/>
      <c r="K47" s="28"/>
      <c r="L47" s="28"/>
      <c r="M47" s="28"/>
      <c r="N47" s="28"/>
      <c r="O47" s="28"/>
      <c r="P47" s="28"/>
      <c r="Q47" s="28"/>
      <c r="R47" s="28"/>
      <c r="S47" s="28"/>
      <c r="T47" s="28"/>
    </row>
    <row r="48" spans="2:20" ht="17" thickTop="1" x14ac:dyDescent="0.2">
      <c r="B48" s="29"/>
      <c r="C48" s="29"/>
      <c r="D48" s="29"/>
      <c r="E48" s="29"/>
      <c r="F48" s="29"/>
      <c r="G48" s="29"/>
      <c r="H48" s="29"/>
      <c r="I48" s="29"/>
      <c r="J48" s="29"/>
      <c r="K48" s="29"/>
      <c r="L48" s="29"/>
      <c r="M48" s="29"/>
      <c r="N48" s="29"/>
      <c r="O48" s="29"/>
      <c r="P48" s="29"/>
      <c r="Q48" s="29"/>
      <c r="R48" s="29"/>
      <c r="S48" s="29"/>
      <c r="T48" s="29"/>
    </row>
    <row r="49" spans="2:20" ht="23" x14ac:dyDescent="0.25">
      <c r="B49" s="24" t="s">
        <v>16</v>
      </c>
      <c r="C49" s="23"/>
      <c r="D49" s="23"/>
      <c r="E49" s="23"/>
      <c r="F49" s="23"/>
      <c r="G49" s="23"/>
      <c r="H49" s="23"/>
      <c r="I49" s="23"/>
      <c r="J49" s="23"/>
      <c r="K49" s="23"/>
      <c r="L49" s="23"/>
      <c r="M49" s="23"/>
      <c r="N49" s="23"/>
      <c r="O49" s="23"/>
      <c r="P49" s="23"/>
      <c r="Q49" s="23"/>
      <c r="R49" s="23"/>
      <c r="S49" s="23"/>
      <c r="T49" s="23"/>
    </row>
    <row r="50" spans="2:20" x14ac:dyDescent="0.2">
      <c r="B50" s="23"/>
      <c r="C50" s="23"/>
      <c r="D50" s="23"/>
      <c r="E50" s="23"/>
      <c r="F50" s="23"/>
      <c r="G50" s="23"/>
      <c r="H50" s="23"/>
      <c r="I50" s="23"/>
      <c r="J50" s="23"/>
      <c r="K50" s="23"/>
      <c r="L50" s="23"/>
      <c r="M50" s="23"/>
      <c r="N50" s="23"/>
      <c r="O50" s="23"/>
      <c r="P50" s="23"/>
      <c r="Q50" s="23"/>
      <c r="R50" s="23"/>
      <c r="S50" s="23"/>
      <c r="T50" s="23"/>
    </row>
    <row r="51" spans="2:20" x14ac:dyDescent="0.2">
      <c r="B51" s="23" t="s">
        <v>54</v>
      </c>
      <c r="C51" s="23"/>
      <c r="D51" s="23"/>
      <c r="E51" s="23"/>
      <c r="F51" s="23"/>
      <c r="G51" s="23"/>
      <c r="H51" s="23"/>
      <c r="I51" s="23"/>
      <c r="J51" s="23"/>
      <c r="K51" s="23"/>
      <c r="L51" s="23"/>
      <c r="M51" s="23"/>
      <c r="N51" s="23"/>
      <c r="O51" s="23"/>
      <c r="P51" s="23"/>
      <c r="Q51" s="23"/>
      <c r="R51" s="23"/>
      <c r="S51" s="23"/>
      <c r="T51" s="23"/>
    </row>
    <row r="52" spans="2:20" x14ac:dyDescent="0.2">
      <c r="B52" s="23" t="s">
        <v>53</v>
      </c>
      <c r="C52" s="23"/>
      <c r="D52" s="23"/>
      <c r="E52" s="23"/>
      <c r="F52" s="23"/>
      <c r="G52" s="23"/>
      <c r="H52" s="23"/>
      <c r="I52" s="23"/>
      <c r="J52" s="23"/>
      <c r="K52" s="23"/>
      <c r="L52" s="23"/>
      <c r="M52" s="23"/>
      <c r="N52" s="23"/>
      <c r="O52" s="23"/>
      <c r="P52" s="23"/>
      <c r="Q52" s="23"/>
      <c r="R52" s="23"/>
      <c r="S52" s="23"/>
      <c r="T52" s="23"/>
    </row>
    <row r="53" spans="2:20" x14ac:dyDescent="0.2">
      <c r="B53" s="23" t="s">
        <v>58</v>
      </c>
      <c r="C53" s="23"/>
      <c r="D53" s="23"/>
      <c r="E53" s="23"/>
      <c r="F53" s="23"/>
      <c r="G53" s="23"/>
      <c r="H53" s="23"/>
      <c r="I53" s="23"/>
      <c r="J53" s="23"/>
      <c r="K53" s="23"/>
      <c r="L53" s="23"/>
      <c r="M53" s="23"/>
      <c r="N53" s="23"/>
      <c r="O53" s="23"/>
      <c r="P53" s="23"/>
      <c r="Q53" s="23"/>
      <c r="R53" s="23"/>
      <c r="S53" s="23"/>
      <c r="T53" s="23"/>
    </row>
    <row r="54" spans="2:20" x14ac:dyDescent="0.2">
      <c r="B54" s="23" t="s">
        <v>55</v>
      </c>
      <c r="C54" s="23"/>
      <c r="D54" s="23"/>
      <c r="E54" s="23"/>
      <c r="F54" s="23"/>
      <c r="G54" s="23"/>
      <c r="H54" s="23"/>
      <c r="I54" s="23"/>
      <c r="J54" s="23"/>
      <c r="K54" s="23"/>
      <c r="L54" s="23"/>
      <c r="M54" s="23"/>
      <c r="N54" s="23"/>
      <c r="O54" s="23"/>
      <c r="P54" s="23"/>
      <c r="Q54" s="23"/>
      <c r="R54" s="23"/>
      <c r="S54" s="23"/>
      <c r="T54" s="23"/>
    </row>
    <row r="55" spans="2:20" x14ac:dyDescent="0.2">
      <c r="B55" s="23"/>
      <c r="C55" s="23"/>
      <c r="D55" s="23"/>
      <c r="E55" s="23"/>
      <c r="F55" s="23"/>
      <c r="G55" s="23"/>
      <c r="H55" s="23"/>
      <c r="I55" s="23"/>
      <c r="J55" s="23"/>
      <c r="K55" s="23"/>
      <c r="L55" s="23"/>
      <c r="M55" s="23"/>
      <c r="N55" s="23"/>
      <c r="O55" s="23"/>
      <c r="P55" s="23"/>
      <c r="Q55" s="23"/>
      <c r="R55" s="23"/>
      <c r="S55" s="23"/>
      <c r="T55" s="23"/>
    </row>
    <row r="56" spans="2:20" x14ac:dyDescent="0.2">
      <c r="B56" s="23" t="s">
        <v>56</v>
      </c>
      <c r="C56" s="23"/>
      <c r="D56" s="23"/>
      <c r="E56" s="23"/>
      <c r="F56" s="23"/>
      <c r="G56" s="23"/>
      <c r="H56" s="23"/>
      <c r="I56" s="23"/>
      <c r="J56" s="23"/>
      <c r="K56" s="23"/>
      <c r="L56" s="23"/>
      <c r="M56" s="23"/>
      <c r="N56" s="23"/>
      <c r="O56" s="23"/>
      <c r="P56" s="23"/>
      <c r="Q56" s="23"/>
      <c r="R56" s="23"/>
      <c r="S56" s="23"/>
      <c r="T56" s="23"/>
    </row>
    <row r="57" spans="2:20" x14ac:dyDescent="0.2">
      <c r="B57" s="23" t="s">
        <v>57</v>
      </c>
      <c r="C57" s="23"/>
      <c r="D57" s="23"/>
      <c r="E57" s="23"/>
      <c r="F57" s="23"/>
      <c r="G57" s="23"/>
      <c r="H57" s="23"/>
      <c r="I57" s="23"/>
      <c r="J57" s="23"/>
      <c r="K57" s="23"/>
      <c r="L57" s="23"/>
      <c r="M57" s="23"/>
      <c r="N57" s="23"/>
      <c r="O57" s="23"/>
      <c r="P57" s="23"/>
      <c r="Q57" s="23"/>
      <c r="R57" s="23"/>
      <c r="S57" s="23"/>
      <c r="T57" s="23"/>
    </row>
    <row r="58" spans="2:20" x14ac:dyDescent="0.2">
      <c r="B58" s="23" t="s">
        <v>59</v>
      </c>
      <c r="C58" s="23"/>
      <c r="D58" s="23"/>
      <c r="E58" s="23"/>
      <c r="F58" s="23"/>
      <c r="G58" s="23"/>
      <c r="H58" s="23"/>
      <c r="I58" s="23"/>
      <c r="J58" s="23"/>
      <c r="K58" s="23"/>
      <c r="L58" s="23"/>
      <c r="M58" s="23"/>
      <c r="N58" s="23"/>
      <c r="O58" s="23"/>
      <c r="P58" s="23"/>
      <c r="Q58" s="23"/>
      <c r="R58" s="23"/>
      <c r="S58" s="23"/>
      <c r="T58" s="23"/>
    </row>
    <row r="59" spans="2:20" x14ac:dyDescent="0.2">
      <c r="B59" s="23"/>
      <c r="C59" s="23"/>
      <c r="D59" s="23"/>
      <c r="E59" s="23"/>
      <c r="F59" s="23"/>
      <c r="G59" s="23"/>
      <c r="H59" s="23"/>
      <c r="I59" s="23"/>
      <c r="J59" s="23"/>
      <c r="K59" s="23"/>
      <c r="L59" s="23"/>
      <c r="M59" s="23"/>
      <c r="N59" s="23"/>
      <c r="O59" s="23"/>
      <c r="P59" s="23"/>
      <c r="Q59" s="23"/>
      <c r="R59" s="23"/>
      <c r="S59" s="23"/>
      <c r="T59" s="23"/>
    </row>
    <row r="60" spans="2:20" x14ac:dyDescent="0.2">
      <c r="B60" s="23" t="s">
        <v>60</v>
      </c>
      <c r="C60" s="23"/>
      <c r="D60" s="23"/>
      <c r="E60" s="23"/>
      <c r="F60" s="23"/>
      <c r="G60" s="23"/>
      <c r="H60" s="23"/>
      <c r="I60" s="23"/>
      <c r="J60" s="23"/>
      <c r="K60" s="23"/>
      <c r="L60" s="23"/>
      <c r="M60" s="23"/>
      <c r="N60" s="23"/>
      <c r="O60" s="23"/>
      <c r="P60" s="23"/>
      <c r="Q60" s="23"/>
      <c r="R60" s="23"/>
      <c r="S60" s="23"/>
      <c r="T60" s="23"/>
    </row>
    <row r="61" spans="2:20" x14ac:dyDescent="0.2">
      <c r="B61" s="23" t="s">
        <v>61</v>
      </c>
      <c r="C61" s="23"/>
      <c r="D61" s="23"/>
      <c r="E61" s="23"/>
      <c r="F61" s="23"/>
      <c r="G61" s="23"/>
      <c r="H61" s="23"/>
      <c r="I61" s="23"/>
      <c r="J61" s="23"/>
      <c r="K61" s="23"/>
      <c r="L61" s="23"/>
      <c r="M61" s="23"/>
      <c r="N61" s="23"/>
      <c r="O61" s="23"/>
      <c r="P61" s="23"/>
      <c r="Q61" s="23"/>
      <c r="R61" s="23"/>
      <c r="S61" s="23"/>
      <c r="T61" s="23"/>
    </row>
    <row r="62" spans="2:20" x14ac:dyDescent="0.2">
      <c r="B62" s="23" t="s">
        <v>62</v>
      </c>
      <c r="C62" s="23"/>
      <c r="D62" s="23"/>
      <c r="E62" s="23"/>
      <c r="F62" s="23"/>
      <c r="G62" s="23"/>
      <c r="H62" s="23"/>
      <c r="I62" s="23"/>
      <c r="J62" s="23"/>
      <c r="K62" s="23"/>
      <c r="L62" s="23"/>
      <c r="M62" s="23"/>
      <c r="N62" s="23"/>
      <c r="O62" s="23"/>
      <c r="P62" s="23"/>
      <c r="Q62" s="23"/>
      <c r="R62" s="23"/>
      <c r="S62" s="23"/>
      <c r="T62" s="23"/>
    </row>
    <row r="63" spans="2:20" x14ac:dyDescent="0.2">
      <c r="B63" s="23"/>
      <c r="C63" s="23"/>
      <c r="D63" s="23"/>
      <c r="E63" s="23"/>
      <c r="F63" s="23"/>
      <c r="G63" s="23"/>
      <c r="H63" s="23"/>
      <c r="I63" s="23"/>
      <c r="J63" s="23"/>
      <c r="K63" s="23"/>
      <c r="L63" s="23"/>
      <c r="M63" s="23"/>
      <c r="N63" s="23"/>
      <c r="O63" s="23"/>
      <c r="P63" s="23"/>
      <c r="Q63" s="23"/>
      <c r="R63" s="23"/>
      <c r="S63" s="23"/>
      <c r="T63" s="23"/>
    </row>
    <row r="64" spans="2:20" x14ac:dyDescent="0.2">
      <c r="B64" s="23" t="s">
        <v>63</v>
      </c>
      <c r="C64" s="23"/>
      <c r="D64" s="23"/>
      <c r="E64" s="23"/>
      <c r="F64" s="23"/>
      <c r="G64" s="23"/>
      <c r="H64" s="23"/>
      <c r="I64" s="23"/>
      <c r="J64" s="23"/>
      <c r="K64" s="23"/>
      <c r="L64" s="23"/>
      <c r="M64" s="23"/>
      <c r="N64" s="23"/>
      <c r="O64" s="23"/>
      <c r="P64" s="23"/>
      <c r="Q64" s="23"/>
      <c r="R64" s="23"/>
      <c r="S64" s="23"/>
      <c r="T64" s="23"/>
    </row>
    <row r="65" spans="2:20" x14ac:dyDescent="0.2">
      <c r="B65" s="23" t="s">
        <v>66</v>
      </c>
      <c r="C65" s="23"/>
      <c r="D65" s="23"/>
      <c r="E65" s="23"/>
      <c r="F65" s="23"/>
      <c r="G65" s="23"/>
      <c r="H65" s="23"/>
      <c r="I65" s="23"/>
      <c r="J65" s="23"/>
      <c r="K65" s="23"/>
      <c r="L65" s="23"/>
      <c r="M65" s="23"/>
      <c r="N65" s="23"/>
      <c r="O65" s="23"/>
      <c r="P65" s="23"/>
      <c r="Q65" s="23"/>
      <c r="R65" s="23"/>
      <c r="S65" s="23"/>
      <c r="T65" s="23"/>
    </row>
    <row r="66" spans="2:20" x14ac:dyDescent="0.2">
      <c r="B66" s="23" t="s">
        <v>64</v>
      </c>
      <c r="C66" s="23"/>
      <c r="D66" s="23"/>
      <c r="E66" s="23"/>
      <c r="F66" s="23"/>
      <c r="G66" s="23"/>
      <c r="H66" s="23"/>
      <c r="I66" s="23"/>
      <c r="J66" s="23"/>
      <c r="K66" s="23"/>
      <c r="L66" s="23"/>
      <c r="M66" s="23"/>
      <c r="N66" s="23"/>
      <c r="O66" s="23"/>
      <c r="P66" s="23"/>
      <c r="Q66" s="23"/>
      <c r="R66" s="23"/>
      <c r="S66" s="23"/>
      <c r="T66" s="23"/>
    </row>
    <row r="67" spans="2:20" x14ac:dyDescent="0.2">
      <c r="B67" s="23"/>
      <c r="C67" s="23"/>
      <c r="D67" s="23"/>
      <c r="E67" s="23"/>
      <c r="F67" s="23"/>
      <c r="G67" s="23"/>
      <c r="H67" s="23"/>
      <c r="I67" s="23"/>
      <c r="J67" s="23"/>
      <c r="K67" s="23"/>
      <c r="L67" s="23"/>
      <c r="M67" s="23"/>
      <c r="N67" s="23"/>
      <c r="O67" s="23"/>
      <c r="P67" s="23"/>
      <c r="Q67" s="23"/>
      <c r="R67" s="23"/>
      <c r="S67" s="23"/>
      <c r="T67" s="23"/>
    </row>
    <row r="68" spans="2:20" x14ac:dyDescent="0.2">
      <c r="B68" s="23" t="s">
        <v>65</v>
      </c>
      <c r="C68" s="23"/>
      <c r="D68" s="23"/>
      <c r="E68" s="23"/>
      <c r="F68" s="23"/>
      <c r="G68" s="23"/>
      <c r="H68" s="23"/>
      <c r="I68" s="23"/>
      <c r="J68" s="23"/>
      <c r="K68" s="23"/>
      <c r="L68" s="23"/>
      <c r="M68" s="23"/>
      <c r="N68" s="23"/>
      <c r="O68" s="23"/>
      <c r="P68" s="23"/>
      <c r="Q68" s="23"/>
      <c r="R68" s="23"/>
      <c r="S68" s="23"/>
      <c r="T68" s="23"/>
    </row>
    <row r="69" spans="2:20" x14ac:dyDescent="0.2">
      <c r="B69" s="23" t="s">
        <v>67</v>
      </c>
      <c r="C69" s="23"/>
      <c r="D69" s="23"/>
      <c r="E69" s="23"/>
      <c r="F69" s="23"/>
      <c r="G69" s="23"/>
      <c r="H69" s="23"/>
      <c r="I69" s="23"/>
      <c r="J69" s="23"/>
      <c r="K69" s="23"/>
      <c r="L69" s="23"/>
      <c r="M69" s="23"/>
      <c r="N69" s="23"/>
      <c r="O69" s="23"/>
      <c r="P69" s="23"/>
      <c r="Q69" s="23"/>
      <c r="R69" s="23"/>
      <c r="S69" s="23"/>
      <c r="T69" s="23"/>
    </row>
    <row r="70" spans="2:20" x14ac:dyDescent="0.2">
      <c r="B70" s="23" t="s">
        <v>68</v>
      </c>
      <c r="C70" s="23"/>
      <c r="D70" s="23"/>
      <c r="E70" s="23"/>
      <c r="F70" s="23"/>
      <c r="G70" s="23"/>
      <c r="H70" s="23"/>
      <c r="I70" s="23"/>
      <c r="J70" s="23"/>
      <c r="K70" s="23"/>
      <c r="L70" s="23"/>
      <c r="M70" s="23"/>
      <c r="N70" s="23"/>
      <c r="O70" s="23"/>
      <c r="P70" s="23"/>
      <c r="Q70" s="23"/>
      <c r="R70" s="23"/>
      <c r="S70" s="23"/>
      <c r="T70" s="23"/>
    </row>
    <row r="71" spans="2:20" x14ac:dyDescent="0.2">
      <c r="B71" s="23"/>
      <c r="C71" s="23"/>
      <c r="D71" s="23"/>
      <c r="E71" s="23"/>
      <c r="F71" s="23"/>
      <c r="G71" s="23"/>
      <c r="H71" s="23"/>
      <c r="I71" s="23"/>
      <c r="J71" s="23"/>
      <c r="K71" s="23"/>
      <c r="L71" s="23"/>
      <c r="M71" s="23"/>
      <c r="N71" s="23"/>
      <c r="O71" s="23"/>
      <c r="P71" s="23"/>
      <c r="Q71" s="23"/>
      <c r="R71" s="23"/>
      <c r="S71" s="23"/>
      <c r="T71" s="23"/>
    </row>
    <row r="72" spans="2:20" x14ac:dyDescent="0.2">
      <c r="B72" s="23" t="s">
        <v>69</v>
      </c>
      <c r="C72" s="23"/>
      <c r="D72" s="23"/>
      <c r="E72" s="23"/>
      <c r="F72" s="23"/>
      <c r="G72" s="23"/>
      <c r="H72" s="23"/>
      <c r="I72" s="23"/>
      <c r="J72" s="23"/>
      <c r="K72" s="23"/>
      <c r="L72" s="23"/>
      <c r="M72" s="23"/>
      <c r="N72" s="23"/>
      <c r="O72" s="23"/>
      <c r="P72" s="23"/>
      <c r="Q72" s="23"/>
      <c r="R72" s="23"/>
      <c r="S72" s="23"/>
      <c r="T72" s="23"/>
    </row>
    <row r="73" spans="2:20" x14ac:dyDescent="0.2">
      <c r="B73" s="23" t="s">
        <v>70</v>
      </c>
      <c r="C73" s="23"/>
      <c r="D73" s="23"/>
      <c r="E73" s="23"/>
      <c r="F73" s="23"/>
      <c r="G73" s="23"/>
      <c r="H73" s="23"/>
      <c r="I73" s="23"/>
      <c r="J73" s="23"/>
      <c r="K73" s="23"/>
      <c r="L73" s="23"/>
      <c r="M73" s="23"/>
      <c r="N73" s="23"/>
      <c r="O73" s="23"/>
      <c r="P73" s="23"/>
      <c r="Q73" s="23"/>
      <c r="R73" s="23"/>
      <c r="S73" s="23"/>
      <c r="T73" s="23"/>
    </row>
    <row r="74" spans="2:20" x14ac:dyDescent="0.2">
      <c r="B74" s="23" t="s">
        <v>71</v>
      </c>
      <c r="C74" s="23"/>
      <c r="D74" s="23"/>
      <c r="E74" s="23"/>
      <c r="F74" s="23"/>
      <c r="G74" s="23"/>
      <c r="H74" s="23"/>
      <c r="I74" s="23"/>
      <c r="J74" s="23"/>
      <c r="K74" s="23"/>
      <c r="L74" s="23"/>
      <c r="M74" s="23"/>
      <c r="N74" s="23"/>
      <c r="O74" s="23"/>
      <c r="P74" s="23"/>
      <c r="Q74" s="23"/>
      <c r="R74" s="23"/>
      <c r="S74" s="23"/>
      <c r="T74" s="23"/>
    </row>
    <row r="75" spans="2:20" x14ac:dyDescent="0.2">
      <c r="B75" s="23"/>
      <c r="C75" s="23"/>
      <c r="D75" s="23"/>
      <c r="E75" s="23"/>
      <c r="F75" s="23"/>
      <c r="G75" s="23"/>
      <c r="H75" s="23"/>
      <c r="I75" s="23"/>
      <c r="J75" s="23"/>
      <c r="K75" s="23"/>
      <c r="L75" s="23"/>
      <c r="M75" s="23"/>
      <c r="N75" s="23"/>
      <c r="O75" s="23"/>
      <c r="P75" s="23"/>
      <c r="Q75" s="23"/>
      <c r="R75" s="23"/>
      <c r="S75" s="23"/>
      <c r="T75" s="23"/>
    </row>
    <row r="76" spans="2:20" x14ac:dyDescent="0.2">
      <c r="B76" s="23" t="s">
        <v>72</v>
      </c>
      <c r="C76" s="23"/>
      <c r="D76" s="23"/>
      <c r="E76" s="23"/>
      <c r="F76" s="23"/>
      <c r="G76" s="23"/>
      <c r="H76" s="23"/>
      <c r="I76" s="23"/>
      <c r="J76" s="23"/>
      <c r="K76" s="23"/>
      <c r="L76" s="23"/>
      <c r="M76" s="23"/>
      <c r="N76" s="23"/>
      <c r="O76" s="23"/>
      <c r="P76" s="23"/>
      <c r="Q76" s="23"/>
      <c r="R76" s="23"/>
      <c r="S76" s="23"/>
      <c r="T76" s="23"/>
    </row>
    <row r="77" spans="2:20" x14ac:dyDescent="0.2">
      <c r="B77" s="23"/>
      <c r="C77" s="23"/>
      <c r="D77" s="23"/>
      <c r="E77" s="23"/>
      <c r="F77" s="23"/>
      <c r="G77" s="23"/>
      <c r="H77" s="23"/>
      <c r="I77" s="23"/>
      <c r="J77" s="23"/>
      <c r="K77" s="23"/>
      <c r="L77" s="23"/>
      <c r="M77" s="23"/>
      <c r="N77" s="23"/>
      <c r="O77" s="23"/>
      <c r="P77" s="23"/>
      <c r="Q77" s="23"/>
      <c r="R77" s="23"/>
      <c r="S77" s="23"/>
      <c r="T77" s="23"/>
    </row>
    <row r="78" spans="2:20" x14ac:dyDescent="0.2">
      <c r="B78" s="23" t="s">
        <v>73</v>
      </c>
      <c r="C78" s="23"/>
      <c r="D78" s="23"/>
      <c r="E78" s="23"/>
      <c r="F78" s="23"/>
      <c r="G78" s="23"/>
      <c r="H78" s="23"/>
      <c r="I78" s="23"/>
      <c r="J78" s="23"/>
      <c r="K78" s="23"/>
      <c r="L78" s="23"/>
      <c r="M78" s="23"/>
      <c r="N78" s="23"/>
      <c r="O78" s="23"/>
      <c r="P78" s="23"/>
      <c r="Q78" s="23"/>
      <c r="R78" s="23"/>
      <c r="S78" s="23"/>
      <c r="T78" s="23"/>
    </row>
    <row r="79" spans="2:20" x14ac:dyDescent="0.2">
      <c r="B79" s="23" t="s">
        <v>74</v>
      </c>
      <c r="C79" s="23"/>
      <c r="D79" s="23"/>
      <c r="E79" s="23"/>
      <c r="F79" s="23"/>
      <c r="G79" s="23"/>
      <c r="H79" s="23"/>
      <c r="I79" s="23"/>
      <c r="J79" s="23"/>
      <c r="K79" s="23"/>
      <c r="L79" s="23"/>
      <c r="M79" s="23"/>
      <c r="N79" s="23"/>
      <c r="O79" s="23"/>
      <c r="P79" s="23"/>
      <c r="Q79" s="23"/>
      <c r="R79" s="23"/>
      <c r="S79" s="23"/>
      <c r="T79" s="23"/>
    </row>
    <row r="80" spans="2:20" x14ac:dyDescent="0.2">
      <c r="B80" s="23" t="s">
        <v>75</v>
      </c>
      <c r="C80" s="23"/>
      <c r="D80" s="23"/>
      <c r="E80" s="23"/>
      <c r="F80" s="23"/>
      <c r="G80" s="23"/>
      <c r="H80" s="23"/>
      <c r="I80" s="23"/>
      <c r="J80" s="23"/>
      <c r="K80" s="23"/>
      <c r="L80" s="23"/>
      <c r="M80" s="23"/>
      <c r="N80" s="23"/>
      <c r="O80" s="23"/>
      <c r="P80" s="23"/>
      <c r="Q80" s="23"/>
      <c r="R80" s="23"/>
      <c r="S80" s="23"/>
      <c r="T80" s="23"/>
    </row>
    <row r="81" spans="2:20" x14ac:dyDescent="0.2">
      <c r="B81" s="23"/>
      <c r="C81" s="23"/>
      <c r="D81" s="23"/>
      <c r="E81" s="23"/>
      <c r="F81" s="23"/>
      <c r="G81" s="23"/>
      <c r="H81" s="23"/>
      <c r="I81" s="23"/>
      <c r="J81" s="23"/>
      <c r="K81" s="23"/>
      <c r="L81" s="23"/>
      <c r="M81" s="23"/>
      <c r="N81" s="23"/>
      <c r="O81" s="23"/>
      <c r="P81" s="23"/>
      <c r="Q81" s="23"/>
      <c r="R81" s="23"/>
      <c r="S81" s="23"/>
      <c r="T81" s="23"/>
    </row>
    <row r="82" spans="2:20" x14ac:dyDescent="0.2">
      <c r="B82" s="23" t="s">
        <v>76</v>
      </c>
      <c r="C82" s="23"/>
      <c r="D82" s="23"/>
      <c r="E82" s="23"/>
      <c r="F82" s="23"/>
      <c r="G82" s="23"/>
      <c r="H82" s="23"/>
      <c r="I82" s="23"/>
      <c r="J82" s="23"/>
      <c r="K82" s="23"/>
      <c r="L82" s="23"/>
      <c r="M82" s="23"/>
      <c r="N82" s="23"/>
      <c r="O82" s="23"/>
      <c r="P82" s="23"/>
      <c r="Q82" s="23"/>
      <c r="R82" s="23"/>
      <c r="S82" s="23"/>
      <c r="T82" s="23"/>
    </row>
    <row r="83" spans="2:20" x14ac:dyDescent="0.2">
      <c r="B83" s="23" t="s">
        <v>77</v>
      </c>
      <c r="C83" s="23"/>
      <c r="D83" s="23"/>
      <c r="E83" s="23"/>
      <c r="F83" s="23"/>
      <c r="G83" s="23"/>
      <c r="H83" s="23"/>
      <c r="I83" s="23"/>
      <c r="J83" s="23"/>
      <c r="K83" s="23"/>
      <c r="L83" s="23"/>
      <c r="M83" s="23"/>
      <c r="N83" s="23"/>
      <c r="O83" s="23"/>
      <c r="P83" s="23"/>
      <c r="Q83" s="23"/>
      <c r="R83" s="23"/>
      <c r="S83" s="23"/>
      <c r="T83" s="23"/>
    </row>
    <row r="84" spans="2:20" x14ac:dyDescent="0.2">
      <c r="B84" s="23"/>
      <c r="C84" s="23"/>
      <c r="D84" s="23"/>
      <c r="E84" s="23"/>
      <c r="F84" s="23"/>
      <c r="G84" s="23"/>
      <c r="H84" s="23"/>
      <c r="I84" s="23"/>
      <c r="J84" s="23"/>
      <c r="K84" s="23"/>
      <c r="L84" s="23"/>
      <c r="M84" s="23"/>
      <c r="N84" s="23"/>
      <c r="O84" s="23"/>
      <c r="P84" s="23"/>
      <c r="Q84" s="23"/>
      <c r="R84" s="23"/>
      <c r="S84" s="23"/>
      <c r="T84" s="23"/>
    </row>
    <row r="85" spans="2:20" x14ac:dyDescent="0.2">
      <c r="B85" s="23" t="s">
        <v>78</v>
      </c>
      <c r="C85" s="23"/>
      <c r="D85" s="23"/>
      <c r="E85" s="23"/>
      <c r="F85" s="23"/>
      <c r="G85" s="23"/>
      <c r="H85" s="23"/>
      <c r="I85" s="23"/>
      <c r="J85" s="23"/>
      <c r="K85" s="23"/>
      <c r="L85" s="23"/>
      <c r="M85" s="23"/>
      <c r="N85" s="23"/>
      <c r="O85" s="23"/>
      <c r="P85" s="23"/>
      <c r="Q85" s="23"/>
      <c r="R85" s="23"/>
      <c r="S85" s="23"/>
      <c r="T85" s="23"/>
    </row>
    <row r="86" spans="2:20" x14ac:dyDescent="0.2">
      <c r="B86" s="23" t="s">
        <v>98</v>
      </c>
      <c r="C86" s="23"/>
      <c r="D86" s="23"/>
      <c r="E86" s="23"/>
      <c r="F86" s="23"/>
      <c r="G86" s="23"/>
      <c r="H86" s="23"/>
      <c r="I86" s="23"/>
      <c r="J86" s="23"/>
      <c r="K86" s="23"/>
      <c r="L86" s="23"/>
      <c r="M86" s="23"/>
      <c r="N86" s="23"/>
      <c r="O86" s="23"/>
      <c r="P86" s="23"/>
      <c r="Q86" s="23"/>
      <c r="R86" s="23"/>
      <c r="S86" s="23"/>
      <c r="T86" s="23"/>
    </row>
    <row r="87" spans="2:20" ht="17" thickBot="1" x14ac:dyDescent="0.25">
      <c r="B87" s="23"/>
      <c r="C87" s="23"/>
      <c r="D87" s="23"/>
      <c r="E87" s="23"/>
      <c r="F87" s="23"/>
      <c r="G87" s="23"/>
      <c r="H87" s="23"/>
      <c r="I87" s="23"/>
      <c r="J87" s="23"/>
      <c r="K87" s="23"/>
      <c r="L87" s="23"/>
      <c r="M87" s="23"/>
      <c r="N87" s="23"/>
      <c r="O87" s="23"/>
      <c r="P87" s="23"/>
      <c r="Q87" s="23"/>
      <c r="R87" s="23"/>
      <c r="S87" s="23"/>
      <c r="T87" s="23"/>
    </row>
    <row r="88" spans="2:20" ht="17" thickTop="1" x14ac:dyDescent="0.2">
      <c r="B88" s="25"/>
      <c r="C88" s="25"/>
      <c r="D88" s="25"/>
      <c r="E88" s="25"/>
      <c r="F88" s="25"/>
      <c r="G88" s="25"/>
      <c r="H88" s="25"/>
      <c r="I88" s="25"/>
      <c r="J88" s="25"/>
      <c r="K88" s="25"/>
      <c r="L88" s="25"/>
      <c r="M88" s="25"/>
      <c r="N88" s="25"/>
      <c r="O88" s="25"/>
      <c r="P88" s="25"/>
      <c r="Q88" s="25"/>
      <c r="R88" s="25"/>
      <c r="S88" s="25"/>
      <c r="T88" s="25"/>
    </row>
    <row r="89" spans="2:20" x14ac:dyDescent="0.2">
      <c r="B89" s="3"/>
      <c r="C89" s="3">
        <v>2013</v>
      </c>
      <c r="D89" s="3"/>
      <c r="E89" s="3"/>
      <c r="F89" s="3"/>
      <c r="G89" s="3"/>
      <c r="H89" s="3"/>
      <c r="I89" s="3"/>
      <c r="J89" s="3"/>
      <c r="K89" s="3"/>
      <c r="L89" s="3"/>
      <c r="M89" s="3"/>
      <c r="N89" s="3"/>
      <c r="O89" s="3">
        <v>2014</v>
      </c>
      <c r="P89" s="3"/>
      <c r="Q89" s="3"/>
      <c r="R89" s="3"/>
    </row>
    <row r="90" spans="2:20" x14ac:dyDescent="0.2">
      <c r="B90" s="3" t="s">
        <v>12</v>
      </c>
      <c r="C90" s="3" t="s">
        <v>0</v>
      </c>
      <c r="D90" s="3" t="s">
        <v>1</v>
      </c>
      <c r="E90" s="3" t="s">
        <v>2</v>
      </c>
      <c r="F90" s="3" t="s">
        <v>3</v>
      </c>
      <c r="G90" s="3" t="s">
        <v>4</v>
      </c>
      <c r="H90" s="3" t="s">
        <v>5</v>
      </c>
      <c r="I90" s="3" t="s">
        <v>6</v>
      </c>
      <c r="J90" s="3" t="s">
        <v>7</v>
      </c>
      <c r="K90" s="3" t="s">
        <v>8</v>
      </c>
      <c r="L90" s="3" t="s">
        <v>9</v>
      </c>
      <c r="M90" s="3" t="s">
        <v>10</v>
      </c>
      <c r="N90" s="3" t="s">
        <v>11</v>
      </c>
      <c r="O90" s="3" t="s">
        <v>0</v>
      </c>
      <c r="P90" s="3" t="s">
        <v>1</v>
      </c>
      <c r="Q90" s="3" t="s">
        <v>2</v>
      </c>
      <c r="R90" s="3" t="s">
        <v>3</v>
      </c>
    </row>
    <row r="91" spans="2:20" x14ac:dyDescent="0.2">
      <c r="B91" s="2" t="s">
        <v>21</v>
      </c>
      <c r="C91" s="12">
        <v>114161</v>
      </c>
      <c r="D91" s="12">
        <v>131204</v>
      </c>
      <c r="E91" s="12">
        <v>103853</v>
      </c>
      <c r="F91" s="12">
        <v>139525</v>
      </c>
      <c r="G91" s="12">
        <v>60418</v>
      </c>
      <c r="H91" s="12">
        <v>52908</v>
      </c>
      <c r="I91" s="12">
        <v>49623</v>
      </c>
      <c r="J91" s="12">
        <v>93565</v>
      </c>
      <c r="K91" s="12">
        <v>151312</v>
      </c>
      <c r="L91" s="12">
        <v>140965</v>
      </c>
      <c r="M91" s="12">
        <v>116491</v>
      </c>
      <c r="N91" s="12">
        <v>70799</v>
      </c>
      <c r="O91" s="12">
        <v>83052</v>
      </c>
      <c r="P91" s="12">
        <v>115466</v>
      </c>
      <c r="Q91" s="12">
        <v>106858</v>
      </c>
      <c r="R91" s="12">
        <v>112266</v>
      </c>
    </row>
    <row r="92" spans="2:20" ht="17" thickBot="1" x14ac:dyDescent="0.25">
      <c r="B92" s="4"/>
      <c r="C92" s="21"/>
      <c r="D92" s="21"/>
      <c r="E92" s="21"/>
      <c r="F92" s="21"/>
      <c r="G92" s="21"/>
      <c r="H92" s="21"/>
      <c r="I92" s="21"/>
      <c r="J92" s="21"/>
      <c r="K92" s="21"/>
      <c r="L92" s="21"/>
      <c r="M92" s="21"/>
      <c r="N92" s="21"/>
      <c r="O92" s="21"/>
      <c r="P92" s="21"/>
      <c r="Q92" s="21"/>
      <c r="R92" s="21"/>
    </row>
    <row r="93" spans="2:20" ht="17" thickTop="1" x14ac:dyDescent="0.2">
      <c r="B93" s="20"/>
      <c r="C93" s="20"/>
      <c r="D93" s="20"/>
      <c r="E93" s="20"/>
      <c r="F93" s="20"/>
      <c r="G93" s="20"/>
      <c r="H93" s="20"/>
      <c r="I93" s="20"/>
      <c r="J93" s="20"/>
      <c r="K93" s="20"/>
      <c r="L93" s="20"/>
      <c r="M93" s="20"/>
      <c r="N93" s="20"/>
      <c r="O93" s="20"/>
      <c r="P93" s="20"/>
      <c r="Q93" s="20"/>
      <c r="R93" s="20"/>
      <c r="S93" s="20"/>
      <c r="T93" s="20"/>
    </row>
    <row r="94" spans="2:20" x14ac:dyDescent="0.2">
      <c r="B94" s="3"/>
      <c r="C94" s="3">
        <v>2013</v>
      </c>
      <c r="D94" s="3"/>
      <c r="E94" s="3"/>
      <c r="F94" s="3"/>
      <c r="G94" s="3"/>
      <c r="H94" s="3"/>
      <c r="I94" s="3"/>
      <c r="J94" s="3"/>
      <c r="K94" s="3"/>
      <c r="L94" s="3"/>
      <c r="M94" s="3"/>
      <c r="N94" s="3"/>
      <c r="O94" s="3">
        <v>2014</v>
      </c>
      <c r="P94" s="3"/>
      <c r="Q94" s="3"/>
      <c r="R94" s="3"/>
    </row>
    <row r="95" spans="2:20" ht="17" thickBot="1" x14ac:dyDescent="0.25">
      <c r="B95" s="5" t="s">
        <v>25</v>
      </c>
      <c r="C95" s="5" t="s">
        <v>0</v>
      </c>
      <c r="D95" s="5" t="s">
        <v>1</v>
      </c>
      <c r="E95" s="5" t="s">
        <v>2</v>
      </c>
      <c r="F95" s="5" t="s">
        <v>3</v>
      </c>
      <c r="G95" s="5" t="s">
        <v>4</v>
      </c>
      <c r="H95" s="5" t="s">
        <v>5</v>
      </c>
      <c r="I95" s="5" t="s">
        <v>6</v>
      </c>
      <c r="J95" s="5" t="s">
        <v>7</v>
      </c>
      <c r="K95" s="5" t="s">
        <v>8</v>
      </c>
      <c r="L95" s="5" t="s">
        <v>9</v>
      </c>
      <c r="M95" s="5" t="s">
        <v>10</v>
      </c>
      <c r="N95" s="5" t="s">
        <v>11</v>
      </c>
      <c r="O95" s="5" t="s">
        <v>0</v>
      </c>
      <c r="P95" s="5" t="s">
        <v>1</v>
      </c>
      <c r="Q95" s="5" t="s">
        <v>2</v>
      </c>
      <c r="R95" s="5" t="s">
        <v>3</v>
      </c>
    </row>
    <row r="96" spans="2:20" x14ac:dyDescent="0.2">
      <c r="B96" s="4" t="s">
        <v>17</v>
      </c>
      <c r="C96" s="4">
        <v>27722</v>
      </c>
      <c r="D96" s="4">
        <v>42601</v>
      </c>
      <c r="E96" s="4">
        <v>37443</v>
      </c>
      <c r="F96" s="4">
        <v>44646</v>
      </c>
      <c r="G96" s="4">
        <v>17017</v>
      </c>
      <c r="H96" s="4">
        <v>17491</v>
      </c>
      <c r="I96" s="4">
        <v>16998</v>
      </c>
      <c r="J96" s="4">
        <v>17882</v>
      </c>
      <c r="K96" s="4">
        <v>49059</v>
      </c>
      <c r="L96" s="4">
        <v>48741</v>
      </c>
      <c r="M96" s="4">
        <v>41510</v>
      </c>
      <c r="N96" s="4">
        <v>18626</v>
      </c>
      <c r="O96" s="4">
        <v>20153</v>
      </c>
      <c r="P96" s="4">
        <v>37588</v>
      </c>
      <c r="Q96" s="4">
        <v>39373</v>
      </c>
      <c r="R96" s="4">
        <v>43855</v>
      </c>
    </row>
    <row r="97" spans="2:20" x14ac:dyDescent="0.2">
      <c r="B97" s="6" t="s">
        <v>20</v>
      </c>
      <c r="C97" s="6">
        <v>2486</v>
      </c>
      <c r="D97" s="6">
        <v>4026</v>
      </c>
      <c r="E97" s="6">
        <v>2271</v>
      </c>
      <c r="F97" s="6">
        <v>2245</v>
      </c>
      <c r="G97" s="6">
        <v>1131</v>
      </c>
      <c r="H97" s="6">
        <v>1619</v>
      </c>
      <c r="I97" s="6">
        <v>1304</v>
      </c>
      <c r="J97" s="6">
        <v>3744</v>
      </c>
      <c r="K97" s="6">
        <v>11026</v>
      </c>
      <c r="L97" s="6">
        <v>7918</v>
      </c>
      <c r="M97" s="6">
        <v>5611</v>
      </c>
      <c r="N97" s="6">
        <v>2378</v>
      </c>
      <c r="O97" s="6">
        <v>3117</v>
      </c>
      <c r="P97" s="6">
        <v>6788</v>
      </c>
      <c r="Q97" s="6">
        <v>6677</v>
      </c>
      <c r="R97" s="6">
        <v>6482</v>
      </c>
    </row>
    <row r="98" spans="2:20" x14ac:dyDescent="0.2">
      <c r="B98" s="6" t="s">
        <v>13</v>
      </c>
      <c r="C98" s="6">
        <v>7441</v>
      </c>
      <c r="D98" s="6">
        <v>6995</v>
      </c>
      <c r="E98" s="6">
        <v>5959</v>
      </c>
      <c r="F98" s="6">
        <v>6231</v>
      </c>
      <c r="G98" s="6">
        <v>4393</v>
      </c>
      <c r="H98" s="6">
        <v>3906</v>
      </c>
      <c r="I98" s="6">
        <v>3597</v>
      </c>
      <c r="J98" s="6">
        <v>6705</v>
      </c>
      <c r="K98" s="6">
        <v>9183</v>
      </c>
      <c r="L98" s="6">
        <v>7663</v>
      </c>
      <c r="M98" s="6">
        <v>5849</v>
      </c>
      <c r="N98" s="6">
        <v>4001</v>
      </c>
      <c r="O98" s="6">
        <v>6125</v>
      </c>
      <c r="P98" s="6">
        <v>6180</v>
      </c>
      <c r="Q98" s="6">
        <v>6451</v>
      </c>
      <c r="R98" s="6">
        <v>5899</v>
      </c>
    </row>
    <row r="99" spans="2:20" x14ac:dyDescent="0.2">
      <c r="B99" s="6" t="s">
        <v>18</v>
      </c>
      <c r="C99" s="6">
        <v>10278</v>
      </c>
      <c r="D99" s="6">
        <v>8687</v>
      </c>
      <c r="E99" s="6">
        <v>8087</v>
      </c>
      <c r="F99" s="6">
        <v>6857</v>
      </c>
      <c r="G99" s="6">
        <v>8030</v>
      </c>
      <c r="H99" s="6">
        <v>7527</v>
      </c>
      <c r="I99" s="6">
        <v>6488</v>
      </c>
      <c r="J99" s="6">
        <v>9687</v>
      </c>
      <c r="K99" s="6">
        <v>10636</v>
      </c>
      <c r="L99" s="6">
        <v>10331</v>
      </c>
      <c r="M99" s="6">
        <v>10131</v>
      </c>
      <c r="N99" s="6">
        <v>9699</v>
      </c>
      <c r="O99" s="6">
        <v>11850</v>
      </c>
      <c r="P99" s="6">
        <v>12188</v>
      </c>
      <c r="Q99" s="6">
        <v>11657</v>
      </c>
      <c r="R99" s="6">
        <v>16238</v>
      </c>
    </row>
    <row r="100" spans="2:20" x14ac:dyDescent="0.2">
      <c r="B100" s="6" t="s">
        <v>24</v>
      </c>
      <c r="C100" s="6">
        <v>4716</v>
      </c>
      <c r="D100" s="6">
        <v>4129</v>
      </c>
      <c r="E100" s="6">
        <v>4496</v>
      </c>
      <c r="F100" s="6">
        <v>5244</v>
      </c>
      <c r="G100" s="6">
        <v>4555</v>
      </c>
      <c r="H100" s="6">
        <v>4078</v>
      </c>
      <c r="I100" s="6">
        <v>3794</v>
      </c>
      <c r="J100" s="6">
        <v>9398</v>
      </c>
      <c r="K100" s="6">
        <v>7952</v>
      </c>
      <c r="L100" s="6">
        <v>6844</v>
      </c>
      <c r="M100" s="6">
        <v>4738</v>
      </c>
      <c r="N100" s="6">
        <v>3933</v>
      </c>
      <c r="O100" s="6">
        <v>4844</v>
      </c>
      <c r="P100" s="6">
        <v>6134</v>
      </c>
      <c r="Q100" s="6">
        <v>5440</v>
      </c>
      <c r="R100" s="6">
        <v>5912</v>
      </c>
    </row>
    <row r="101" spans="2:20" ht="17" thickBot="1" x14ac:dyDescent="0.25">
      <c r="B101" s="7" t="s">
        <v>19</v>
      </c>
      <c r="C101" s="7">
        <v>2121</v>
      </c>
      <c r="D101" s="7">
        <v>3108</v>
      </c>
      <c r="E101" s="7">
        <v>2325</v>
      </c>
      <c r="F101" s="7">
        <v>3626</v>
      </c>
      <c r="G101" s="7">
        <v>999</v>
      </c>
      <c r="H101" s="7">
        <v>877</v>
      </c>
      <c r="I101" s="7">
        <v>1117</v>
      </c>
      <c r="J101" s="7">
        <v>2149</v>
      </c>
      <c r="K101" s="7">
        <v>3939</v>
      </c>
      <c r="L101" s="7">
        <v>3993</v>
      </c>
      <c r="M101" s="7">
        <v>3038</v>
      </c>
      <c r="N101" s="7">
        <v>2407</v>
      </c>
      <c r="O101" s="7">
        <v>2490</v>
      </c>
      <c r="P101" s="7">
        <v>3541</v>
      </c>
      <c r="Q101" s="7">
        <v>2748</v>
      </c>
      <c r="R101" s="7">
        <v>3490</v>
      </c>
    </row>
    <row r="102" spans="2:20" x14ac:dyDescent="0.2">
      <c r="B102" s="8" t="s">
        <v>21</v>
      </c>
      <c r="C102" s="8">
        <f t="shared" ref="C102:R102" si="0">SUM(C96:C101)</f>
        <v>54764</v>
      </c>
      <c r="D102" s="8">
        <f t="shared" si="0"/>
        <v>69546</v>
      </c>
      <c r="E102" s="8">
        <f t="shared" si="0"/>
        <v>60581</v>
      </c>
      <c r="F102" s="8">
        <f t="shared" si="0"/>
        <v>68849</v>
      </c>
      <c r="G102" s="8">
        <f t="shared" si="0"/>
        <v>36125</v>
      </c>
      <c r="H102" s="8">
        <f t="shared" si="0"/>
        <v>35498</v>
      </c>
      <c r="I102" s="8">
        <f t="shared" si="0"/>
        <v>33298</v>
      </c>
      <c r="J102" s="8">
        <f t="shared" si="0"/>
        <v>49565</v>
      </c>
      <c r="K102" s="8">
        <f t="shared" si="0"/>
        <v>91795</v>
      </c>
      <c r="L102" s="8">
        <f t="shared" si="0"/>
        <v>85490</v>
      </c>
      <c r="M102" s="8">
        <f t="shared" si="0"/>
        <v>70877</v>
      </c>
      <c r="N102" s="8">
        <f t="shared" si="0"/>
        <v>41044</v>
      </c>
      <c r="O102" s="8">
        <f t="shared" si="0"/>
        <v>48579</v>
      </c>
      <c r="P102" s="8">
        <f t="shared" si="0"/>
        <v>72419</v>
      </c>
      <c r="Q102" s="8">
        <f t="shared" si="0"/>
        <v>72346</v>
      </c>
      <c r="R102" s="8">
        <f t="shared" si="0"/>
        <v>81876</v>
      </c>
    </row>
    <row r="103" spans="2:20" ht="17" thickBot="1" x14ac:dyDescent="0.25"/>
    <row r="104" spans="2:20" ht="17" thickTop="1" x14ac:dyDescent="0.2">
      <c r="B104" s="20"/>
      <c r="C104" s="20"/>
      <c r="D104" s="20"/>
      <c r="E104" s="20"/>
      <c r="F104" s="20"/>
      <c r="G104" s="20"/>
      <c r="H104" s="20"/>
      <c r="I104" s="20"/>
      <c r="J104" s="20"/>
      <c r="K104" s="20"/>
      <c r="L104" s="20"/>
      <c r="M104" s="20"/>
      <c r="N104" s="20"/>
      <c r="O104" s="20"/>
      <c r="P104" s="20"/>
      <c r="Q104" s="20"/>
      <c r="R104" s="20"/>
      <c r="S104" s="20"/>
      <c r="T104" s="20"/>
    </row>
    <row r="105" spans="2:20" x14ac:dyDescent="0.2">
      <c r="C105" s="3">
        <v>2013</v>
      </c>
      <c r="D105" s="3"/>
      <c r="E105" s="3"/>
      <c r="F105" s="3"/>
      <c r="G105" s="3"/>
      <c r="H105" s="3"/>
      <c r="I105" s="3"/>
      <c r="J105" s="3"/>
      <c r="K105" s="3"/>
      <c r="L105" s="3"/>
      <c r="M105" s="3"/>
      <c r="N105" s="3"/>
      <c r="O105" s="3">
        <v>2014</v>
      </c>
      <c r="P105" s="3"/>
      <c r="Q105" s="3"/>
      <c r="R105" s="3"/>
    </row>
    <row r="106" spans="2:20" ht="17" thickBot="1" x14ac:dyDescent="0.25">
      <c r="B106" s="5" t="s">
        <v>45</v>
      </c>
      <c r="C106" s="5" t="s">
        <v>0</v>
      </c>
      <c r="D106" s="5" t="s">
        <v>1</v>
      </c>
      <c r="E106" s="5" t="s">
        <v>2</v>
      </c>
      <c r="F106" s="5" t="s">
        <v>3</v>
      </c>
      <c r="G106" s="5" t="s">
        <v>4</v>
      </c>
      <c r="H106" s="5" t="s">
        <v>5</v>
      </c>
      <c r="I106" s="5" t="s">
        <v>6</v>
      </c>
      <c r="J106" s="5" t="s">
        <v>7</v>
      </c>
      <c r="K106" s="5" t="s">
        <v>8</v>
      </c>
      <c r="L106" s="5" t="s">
        <v>9</v>
      </c>
      <c r="M106" s="5" t="s">
        <v>10</v>
      </c>
      <c r="N106" s="5" t="s">
        <v>11</v>
      </c>
      <c r="O106" s="5" t="s">
        <v>0</v>
      </c>
      <c r="P106" s="5" t="s">
        <v>1</v>
      </c>
      <c r="Q106" s="5" t="s">
        <v>2</v>
      </c>
      <c r="R106" s="5" t="s">
        <v>3</v>
      </c>
    </row>
    <row r="107" spans="2:20" x14ac:dyDescent="0.2">
      <c r="B107" s="4" t="s">
        <v>18</v>
      </c>
      <c r="C107" s="4">
        <v>548</v>
      </c>
      <c r="D107" s="4">
        <v>455</v>
      </c>
      <c r="E107" s="4">
        <v>375</v>
      </c>
      <c r="F107" s="4">
        <v>307</v>
      </c>
      <c r="G107" s="4">
        <v>317</v>
      </c>
      <c r="H107" s="4">
        <v>282</v>
      </c>
      <c r="I107" s="4">
        <v>191</v>
      </c>
      <c r="J107" s="4">
        <v>187</v>
      </c>
      <c r="K107" s="4">
        <v>163</v>
      </c>
      <c r="L107" s="4">
        <v>109</v>
      </c>
      <c r="M107" s="4">
        <v>85</v>
      </c>
      <c r="N107" s="4">
        <v>120</v>
      </c>
      <c r="O107" s="4">
        <v>123</v>
      </c>
      <c r="P107" s="4">
        <v>192</v>
      </c>
      <c r="Q107" s="4">
        <v>175</v>
      </c>
      <c r="R107" s="4">
        <v>139</v>
      </c>
    </row>
    <row r="108" spans="2:20" x14ac:dyDescent="0.2">
      <c r="B108" s="6" t="s">
        <v>17</v>
      </c>
      <c r="C108" s="6">
        <f>376+59</f>
        <v>435</v>
      </c>
      <c r="D108" s="6">
        <f>488+79</f>
        <v>567</v>
      </c>
      <c r="E108" s="6">
        <f>390+102</f>
        <v>492</v>
      </c>
      <c r="F108" s="6">
        <f>496+32</f>
        <v>528</v>
      </c>
      <c r="G108" s="6">
        <f>174+91</f>
        <v>265</v>
      </c>
      <c r="H108" s="6">
        <f>190+64</f>
        <v>254</v>
      </c>
      <c r="I108" s="6">
        <f>148+7</f>
        <v>155</v>
      </c>
      <c r="J108" s="6">
        <f>113+5</f>
        <v>118</v>
      </c>
      <c r="K108" s="6">
        <v>187</v>
      </c>
      <c r="L108" s="6">
        <v>141</v>
      </c>
      <c r="M108" s="6">
        <v>158</v>
      </c>
      <c r="N108" s="6">
        <v>50</v>
      </c>
      <c r="O108" s="6">
        <v>70</v>
      </c>
      <c r="P108" s="6">
        <v>156</v>
      </c>
      <c r="Q108" s="6">
        <v>173</v>
      </c>
      <c r="R108" s="6">
        <v>180</v>
      </c>
    </row>
    <row r="109" spans="2:20" x14ac:dyDescent="0.2">
      <c r="B109" s="6" t="s">
        <v>14</v>
      </c>
      <c r="C109" s="6">
        <v>690</v>
      </c>
      <c r="D109" s="6">
        <v>599</v>
      </c>
      <c r="E109" s="6">
        <v>782</v>
      </c>
      <c r="F109" s="6">
        <v>4866</v>
      </c>
      <c r="G109" s="6">
        <v>740</v>
      </c>
      <c r="H109" s="6">
        <v>817</v>
      </c>
      <c r="I109" s="6">
        <v>948</v>
      </c>
      <c r="J109" s="6">
        <v>916</v>
      </c>
      <c r="K109" s="6">
        <v>425</v>
      </c>
      <c r="L109" s="6">
        <v>275</v>
      </c>
      <c r="M109" s="6">
        <v>375</v>
      </c>
      <c r="N109" s="6">
        <v>454</v>
      </c>
      <c r="O109" s="6">
        <v>493</v>
      </c>
      <c r="P109" s="6">
        <v>412</v>
      </c>
      <c r="Q109" s="6">
        <v>377</v>
      </c>
      <c r="R109" s="6">
        <v>460</v>
      </c>
    </row>
    <row r="110" spans="2:20" x14ac:dyDescent="0.2">
      <c r="B110" s="6" t="s">
        <v>22</v>
      </c>
      <c r="C110" s="6">
        <v>163</v>
      </c>
      <c r="D110" s="6">
        <v>276</v>
      </c>
      <c r="E110" s="6">
        <v>277</v>
      </c>
      <c r="F110" s="6">
        <v>357</v>
      </c>
      <c r="G110" s="6">
        <v>201</v>
      </c>
      <c r="H110" s="6">
        <v>184</v>
      </c>
      <c r="I110" s="6">
        <v>194</v>
      </c>
      <c r="J110" s="6">
        <v>331</v>
      </c>
      <c r="K110" s="6">
        <v>245</v>
      </c>
      <c r="L110" s="6">
        <v>83</v>
      </c>
      <c r="M110" s="6">
        <v>88</v>
      </c>
      <c r="N110" s="6">
        <v>69</v>
      </c>
      <c r="O110" s="6">
        <v>65</v>
      </c>
      <c r="P110" s="6">
        <v>75</v>
      </c>
      <c r="Q110" s="6">
        <v>83</v>
      </c>
      <c r="R110" s="6">
        <v>86</v>
      </c>
    </row>
    <row r="111" spans="2:20" x14ac:dyDescent="0.2">
      <c r="B111" s="6" t="s">
        <v>32</v>
      </c>
      <c r="C111" s="6">
        <v>14</v>
      </c>
      <c r="D111" s="6">
        <v>29</v>
      </c>
      <c r="E111" s="6">
        <v>32</v>
      </c>
      <c r="F111" s="6"/>
      <c r="G111" s="6">
        <v>11</v>
      </c>
      <c r="H111" s="6">
        <v>14</v>
      </c>
      <c r="I111" s="6">
        <v>18</v>
      </c>
      <c r="J111" s="6">
        <v>24</v>
      </c>
      <c r="K111" s="6">
        <v>19</v>
      </c>
      <c r="L111" s="6">
        <v>5</v>
      </c>
      <c r="M111" s="6"/>
      <c r="N111" s="6">
        <v>3</v>
      </c>
      <c r="O111" s="6">
        <v>6</v>
      </c>
      <c r="P111" s="6">
        <v>7</v>
      </c>
      <c r="Q111" s="6">
        <v>15</v>
      </c>
      <c r="R111" s="6">
        <v>10</v>
      </c>
    </row>
    <row r="112" spans="2:20" x14ac:dyDescent="0.2">
      <c r="B112" s="6" t="s">
        <v>23</v>
      </c>
      <c r="C112" s="6">
        <v>4963</v>
      </c>
      <c r="D112" s="6">
        <v>6718</v>
      </c>
      <c r="E112" s="6">
        <v>5719</v>
      </c>
      <c r="F112" s="6">
        <v>2545</v>
      </c>
      <c r="G112" s="6">
        <v>2807</v>
      </c>
      <c r="H112" s="6">
        <v>2766</v>
      </c>
      <c r="I112" s="6">
        <v>2909</v>
      </c>
      <c r="J112" s="6">
        <v>2903</v>
      </c>
      <c r="K112" s="6">
        <v>3144</v>
      </c>
      <c r="L112" s="6">
        <v>2872</v>
      </c>
      <c r="M112" s="6">
        <v>2617</v>
      </c>
      <c r="N112" s="6">
        <v>1548</v>
      </c>
      <c r="O112" s="6">
        <v>1499</v>
      </c>
      <c r="P112" s="6">
        <v>2079</v>
      </c>
      <c r="Q112" s="6">
        <v>2416</v>
      </c>
      <c r="R112" s="6">
        <v>2747</v>
      </c>
    </row>
    <row r="113" spans="2:20" x14ac:dyDescent="0.2">
      <c r="B113" s="6" t="s">
        <v>40</v>
      </c>
      <c r="C113" s="6">
        <v>65</v>
      </c>
      <c r="D113" s="6">
        <v>43</v>
      </c>
      <c r="E113" s="6">
        <v>120</v>
      </c>
      <c r="F113" s="6">
        <v>99</v>
      </c>
      <c r="G113" s="6">
        <v>114</v>
      </c>
      <c r="H113" s="6">
        <v>125</v>
      </c>
      <c r="I113" s="6">
        <v>215</v>
      </c>
      <c r="J113" s="6">
        <v>138</v>
      </c>
      <c r="K113" s="6">
        <v>34</v>
      </c>
      <c r="L113" s="6">
        <v>54</v>
      </c>
      <c r="M113" s="6">
        <v>23</v>
      </c>
      <c r="N113" s="6">
        <v>45</v>
      </c>
      <c r="O113" s="6">
        <v>70</v>
      </c>
      <c r="P113" s="6">
        <v>31</v>
      </c>
      <c r="Q113" s="6">
        <v>72</v>
      </c>
      <c r="R113" s="6">
        <v>33</v>
      </c>
    </row>
    <row r="114" spans="2:20" x14ac:dyDescent="0.2">
      <c r="B114" s="6" t="s">
        <v>42</v>
      </c>
      <c r="C114" s="6">
        <v>199</v>
      </c>
      <c r="D114" s="6">
        <v>130</v>
      </c>
      <c r="E114" s="6">
        <v>105</v>
      </c>
      <c r="F114" s="6">
        <v>223</v>
      </c>
      <c r="G114" s="6">
        <v>105</v>
      </c>
      <c r="H114" s="6">
        <v>41</v>
      </c>
      <c r="I114" s="6">
        <v>39</v>
      </c>
      <c r="J114" s="6">
        <v>78</v>
      </c>
      <c r="K114" s="6">
        <v>53</v>
      </c>
      <c r="L114" s="6">
        <v>71</v>
      </c>
      <c r="M114" s="6">
        <v>80</v>
      </c>
      <c r="N114" s="6">
        <v>29</v>
      </c>
      <c r="O114" s="6">
        <v>42</v>
      </c>
      <c r="P114" s="6">
        <v>58</v>
      </c>
      <c r="Q114" s="6">
        <v>73</v>
      </c>
      <c r="R114" s="6">
        <v>52</v>
      </c>
    </row>
    <row r="115" spans="2:20" x14ac:dyDescent="0.2">
      <c r="B115" s="6" t="s">
        <v>15</v>
      </c>
      <c r="C115" s="6">
        <v>68</v>
      </c>
      <c r="D115" s="6">
        <v>152</v>
      </c>
      <c r="E115" s="6">
        <v>72</v>
      </c>
      <c r="F115" s="6">
        <v>242</v>
      </c>
      <c r="G115" s="6">
        <v>108</v>
      </c>
      <c r="H115" s="6">
        <v>83</v>
      </c>
      <c r="I115" s="6">
        <v>86</v>
      </c>
      <c r="J115" s="6">
        <v>9</v>
      </c>
      <c r="K115" s="6">
        <v>89</v>
      </c>
      <c r="L115" s="6">
        <v>65</v>
      </c>
      <c r="M115" s="6">
        <v>54</v>
      </c>
      <c r="N115" s="6">
        <v>36</v>
      </c>
      <c r="O115" s="6">
        <v>63</v>
      </c>
      <c r="P115" s="6">
        <v>58</v>
      </c>
      <c r="Q115" s="6">
        <v>51</v>
      </c>
      <c r="R115" s="6">
        <v>56</v>
      </c>
    </row>
    <row r="116" spans="2:20" x14ac:dyDescent="0.2">
      <c r="B116" s="6" t="s">
        <v>43</v>
      </c>
      <c r="C116" s="6">
        <v>232</v>
      </c>
      <c r="D116" s="6">
        <v>23</v>
      </c>
      <c r="E116" s="6">
        <v>55</v>
      </c>
      <c r="F116" s="6">
        <v>144</v>
      </c>
      <c r="G116" s="6">
        <v>19</v>
      </c>
      <c r="H116" s="6">
        <v>36</v>
      </c>
      <c r="I116" s="6">
        <v>95</v>
      </c>
      <c r="J116" s="6">
        <v>117</v>
      </c>
      <c r="K116" s="6">
        <v>51</v>
      </c>
      <c r="L116" s="6">
        <v>130</v>
      </c>
      <c r="M116" s="6">
        <v>4</v>
      </c>
      <c r="N116" s="6">
        <v>5</v>
      </c>
      <c r="O116" s="6">
        <v>96</v>
      </c>
      <c r="P116" s="6">
        <v>15</v>
      </c>
      <c r="Q116" s="6">
        <v>22</v>
      </c>
      <c r="R116" s="6">
        <v>60</v>
      </c>
    </row>
    <row r="117" spans="2:20" ht="17" thickBot="1" x14ac:dyDescent="0.25">
      <c r="B117" s="7" t="s">
        <v>44</v>
      </c>
      <c r="C117" s="7">
        <f>12+103</f>
        <v>115</v>
      </c>
      <c r="D117" s="7">
        <f>18+17</f>
        <v>35</v>
      </c>
      <c r="E117" s="7">
        <f>22+29</f>
        <v>51</v>
      </c>
      <c r="F117" s="7">
        <f>23</f>
        <v>23</v>
      </c>
      <c r="G117" s="7">
        <v>8</v>
      </c>
      <c r="H117" s="7">
        <f>12+21</f>
        <v>33</v>
      </c>
      <c r="I117" s="7">
        <f>13+29</f>
        <v>42</v>
      </c>
      <c r="J117" s="7">
        <v>15</v>
      </c>
      <c r="K117" s="7">
        <v>11</v>
      </c>
      <c r="L117" s="7">
        <f>9+7</f>
        <v>16</v>
      </c>
      <c r="M117" s="7">
        <f>14+4</f>
        <v>18</v>
      </c>
      <c r="N117" s="7">
        <v>4</v>
      </c>
      <c r="O117" s="7">
        <v>6</v>
      </c>
      <c r="P117" s="7">
        <v>11</v>
      </c>
      <c r="Q117" s="7">
        <v>11</v>
      </c>
      <c r="R117" s="7">
        <f>7+4</f>
        <v>11</v>
      </c>
    </row>
    <row r="118" spans="2:20" ht="17" thickBot="1" x14ac:dyDescent="0.25">
      <c r="B118" s="14" t="s">
        <v>41</v>
      </c>
      <c r="C118" s="14">
        <v>7661</v>
      </c>
      <c r="D118" s="14">
        <v>9881</v>
      </c>
      <c r="E118" s="14">
        <v>10409</v>
      </c>
      <c r="F118" s="14">
        <v>12464</v>
      </c>
      <c r="G118" s="14">
        <v>7261</v>
      </c>
      <c r="H118" s="14">
        <v>6867</v>
      </c>
      <c r="I118" s="14">
        <v>6355</v>
      </c>
      <c r="J118" s="14">
        <v>10428</v>
      </c>
      <c r="K118" s="14">
        <v>18566</v>
      </c>
      <c r="L118" s="14">
        <v>21200</v>
      </c>
      <c r="M118" s="14">
        <v>19672</v>
      </c>
      <c r="N118" s="14">
        <v>14659</v>
      </c>
      <c r="O118" s="14">
        <v>16554</v>
      </c>
      <c r="P118" s="14">
        <v>20156</v>
      </c>
      <c r="Q118" s="14">
        <v>20939</v>
      </c>
      <c r="R118" s="14">
        <v>23369</v>
      </c>
    </row>
    <row r="119" spans="2:20" x14ac:dyDescent="0.2">
      <c r="B119" s="8" t="s">
        <v>21</v>
      </c>
      <c r="C119" s="4">
        <f>SUM(C107:C118)</f>
        <v>15153</v>
      </c>
      <c r="D119" s="4">
        <f t="shared" ref="D119:R119" si="1">SUM(D107:D118)</f>
        <v>18908</v>
      </c>
      <c r="E119" s="4">
        <f t="shared" si="1"/>
        <v>18489</v>
      </c>
      <c r="F119" s="4">
        <f t="shared" si="1"/>
        <v>21798</v>
      </c>
      <c r="G119" s="4">
        <f t="shared" si="1"/>
        <v>11956</v>
      </c>
      <c r="H119" s="4">
        <f t="shared" si="1"/>
        <v>11502</v>
      </c>
      <c r="I119" s="4">
        <f t="shared" si="1"/>
        <v>11247</v>
      </c>
      <c r="J119" s="4">
        <f t="shared" si="1"/>
        <v>15264</v>
      </c>
      <c r="K119" s="4">
        <f t="shared" si="1"/>
        <v>22987</v>
      </c>
      <c r="L119" s="4">
        <f t="shared" si="1"/>
        <v>25021</v>
      </c>
      <c r="M119" s="4">
        <f t="shared" si="1"/>
        <v>23174</v>
      </c>
      <c r="N119" s="4">
        <f t="shared" si="1"/>
        <v>17022</v>
      </c>
      <c r="O119" s="4">
        <f t="shared" si="1"/>
        <v>19087</v>
      </c>
      <c r="P119" s="4">
        <f t="shared" si="1"/>
        <v>23250</v>
      </c>
      <c r="Q119" s="4">
        <f t="shared" si="1"/>
        <v>24407</v>
      </c>
      <c r="R119" s="4">
        <f t="shared" si="1"/>
        <v>27203</v>
      </c>
    </row>
    <row r="120" spans="2:20" ht="17" thickBot="1" x14ac:dyDescent="0.25"/>
    <row r="121" spans="2:20" ht="17" thickTop="1" x14ac:dyDescent="0.2">
      <c r="B121" s="20"/>
      <c r="C121" s="20"/>
      <c r="D121" s="20"/>
      <c r="E121" s="20"/>
      <c r="F121" s="20"/>
      <c r="G121" s="20"/>
      <c r="H121" s="20"/>
      <c r="I121" s="20"/>
      <c r="J121" s="20"/>
      <c r="K121" s="20"/>
      <c r="L121" s="20"/>
      <c r="M121" s="20"/>
      <c r="N121" s="20"/>
      <c r="O121" s="20"/>
      <c r="P121" s="20"/>
      <c r="Q121" s="20"/>
      <c r="R121" s="20"/>
      <c r="S121" s="20"/>
      <c r="T121" s="20"/>
    </row>
    <row r="122" spans="2:20" x14ac:dyDescent="0.2">
      <c r="C122" s="3">
        <v>2013</v>
      </c>
      <c r="D122" s="3"/>
      <c r="E122" s="3"/>
      <c r="F122" s="3"/>
      <c r="G122" s="3"/>
      <c r="H122" s="3"/>
      <c r="I122" s="3"/>
      <c r="J122" s="3"/>
      <c r="K122" s="3"/>
      <c r="L122" s="3"/>
      <c r="M122" s="3"/>
      <c r="N122" s="3"/>
      <c r="O122" s="3">
        <v>2014</v>
      </c>
      <c r="P122" s="3"/>
      <c r="Q122" s="3"/>
      <c r="R122" s="3"/>
    </row>
    <row r="123" spans="2:20" ht="17" thickBot="1" x14ac:dyDescent="0.25">
      <c r="B123" s="5" t="s">
        <v>49</v>
      </c>
      <c r="C123" s="5" t="s">
        <v>0</v>
      </c>
      <c r="D123" s="5" t="s">
        <v>1</v>
      </c>
      <c r="E123" s="5" t="s">
        <v>2</v>
      </c>
      <c r="F123" s="5" t="s">
        <v>3</v>
      </c>
      <c r="G123" s="5" t="s">
        <v>4</v>
      </c>
      <c r="H123" s="5" t="s">
        <v>5</v>
      </c>
      <c r="I123" s="5" t="s">
        <v>6</v>
      </c>
      <c r="J123" s="5" t="s">
        <v>7</v>
      </c>
      <c r="K123" s="5" t="s">
        <v>8</v>
      </c>
      <c r="L123" s="5" t="s">
        <v>9</v>
      </c>
      <c r="M123" s="5" t="s">
        <v>10</v>
      </c>
      <c r="N123" s="5" t="s">
        <v>11</v>
      </c>
      <c r="O123" s="5" t="s">
        <v>0</v>
      </c>
      <c r="P123" s="5" t="s">
        <v>1</v>
      </c>
      <c r="Q123" s="5" t="s">
        <v>2</v>
      </c>
      <c r="R123" s="5" t="s">
        <v>3</v>
      </c>
    </row>
    <row r="124" spans="2:20" x14ac:dyDescent="0.2">
      <c r="B124" s="4" t="s">
        <v>13</v>
      </c>
      <c r="Q124" s="4">
        <v>17</v>
      </c>
      <c r="R124" s="4">
        <v>10</v>
      </c>
    </row>
    <row r="125" spans="2:20" x14ac:dyDescent="0.2">
      <c r="B125" s="6" t="s">
        <v>46</v>
      </c>
      <c r="C125" s="15"/>
      <c r="D125" s="15"/>
      <c r="E125" s="15"/>
      <c r="F125" s="15"/>
      <c r="G125" s="15"/>
      <c r="H125" s="15"/>
      <c r="I125" s="15"/>
      <c r="J125" s="15"/>
      <c r="K125" s="15"/>
      <c r="L125" s="15"/>
      <c r="M125" s="15"/>
      <c r="N125" s="15"/>
      <c r="O125" s="15"/>
      <c r="P125" s="15"/>
      <c r="Q125" s="6">
        <v>371</v>
      </c>
      <c r="R125" s="6">
        <v>490</v>
      </c>
    </row>
    <row r="126" spans="2:20" x14ac:dyDescent="0.2">
      <c r="B126" s="6" t="s">
        <v>40</v>
      </c>
      <c r="C126" s="15"/>
      <c r="D126" s="15"/>
      <c r="E126" s="15"/>
      <c r="F126" s="15"/>
      <c r="G126" s="15"/>
      <c r="H126" s="15"/>
      <c r="I126" s="15"/>
      <c r="J126" s="15"/>
      <c r="K126" s="15"/>
      <c r="L126" s="15"/>
      <c r="M126" s="15"/>
      <c r="N126" s="15"/>
      <c r="O126" s="15"/>
      <c r="P126" s="15"/>
      <c r="Q126" s="6">
        <f>33+44</f>
        <v>77</v>
      </c>
      <c r="R126" s="6">
        <f>29+104</f>
        <v>133</v>
      </c>
    </row>
    <row r="127" spans="2:20" x14ac:dyDescent="0.2">
      <c r="B127" s="6" t="s">
        <v>15</v>
      </c>
      <c r="C127" s="15"/>
      <c r="D127" s="15"/>
      <c r="E127" s="15"/>
      <c r="F127" s="15"/>
      <c r="G127" s="15"/>
      <c r="H127" s="15"/>
      <c r="I127" s="15"/>
      <c r="J127" s="15"/>
      <c r="K127" s="15"/>
      <c r="L127" s="15"/>
      <c r="M127" s="15"/>
      <c r="N127" s="15"/>
      <c r="O127" s="15"/>
      <c r="P127" s="15"/>
      <c r="Q127" s="6">
        <v>3</v>
      </c>
      <c r="R127" s="6">
        <v>18</v>
      </c>
    </row>
    <row r="128" spans="2:20" x14ac:dyDescent="0.2">
      <c r="B128" s="6" t="s">
        <v>43</v>
      </c>
      <c r="C128" s="15"/>
      <c r="D128" s="15"/>
      <c r="E128" s="15"/>
      <c r="F128" s="15"/>
      <c r="G128" s="15"/>
      <c r="H128" s="15"/>
      <c r="I128" s="15"/>
      <c r="J128" s="15"/>
      <c r="K128" s="15"/>
      <c r="L128" s="15"/>
      <c r="M128" s="15"/>
      <c r="N128" s="15"/>
      <c r="O128" s="15"/>
      <c r="P128" s="15"/>
      <c r="Q128" s="6">
        <v>81</v>
      </c>
      <c r="R128" s="6">
        <v>185</v>
      </c>
    </row>
    <row r="129" spans="2:18" x14ac:dyDescent="0.2">
      <c r="B129" s="6" t="s">
        <v>19</v>
      </c>
      <c r="C129" s="15"/>
      <c r="D129" s="15"/>
      <c r="E129" s="15"/>
      <c r="F129" s="15"/>
      <c r="G129" s="15"/>
      <c r="H129" s="15"/>
      <c r="I129" s="15"/>
      <c r="J129" s="15"/>
      <c r="K129" s="15"/>
      <c r="L129" s="15"/>
      <c r="M129" s="15"/>
      <c r="N129" s="15"/>
      <c r="O129" s="15"/>
      <c r="P129" s="15"/>
      <c r="Q129" s="6">
        <v>15</v>
      </c>
      <c r="R129" s="6">
        <v>24</v>
      </c>
    </row>
    <row r="130" spans="2:18" ht="17" thickBot="1" x14ac:dyDescent="0.25">
      <c r="B130" s="4" t="s">
        <v>48</v>
      </c>
      <c r="Q130" s="4">
        <v>21</v>
      </c>
      <c r="R130" s="4">
        <v>45</v>
      </c>
    </row>
    <row r="131" spans="2:18" x14ac:dyDescent="0.2">
      <c r="B131" s="16" t="s">
        <v>21</v>
      </c>
      <c r="C131" s="17"/>
      <c r="D131" s="17"/>
      <c r="E131" s="17"/>
      <c r="F131" s="17"/>
      <c r="G131" s="17"/>
      <c r="H131" s="17"/>
      <c r="I131" s="17"/>
      <c r="J131" s="17"/>
      <c r="K131" s="17"/>
      <c r="L131" s="17"/>
      <c r="M131" s="17"/>
      <c r="N131" s="17"/>
      <c r="O131" s="17"/>
      <c r="P131" s="17"/>
      <c r="Q131" s="17">
        <f>SUM(Q124:Q130)</f>
        <v>585</v>
      </c>
      <c r="R131" s="17">
        <f>SUM(R124:R130)</f>
        <v>905</v>
      </c>
    </row>
    <row r="152" spans="2:18" x14ac:dyDescent="0.2">
      <c r="B152" s="9"/>
      <c r="C152" s="9"/>
      <c r="D152" s="9"/>
      <c r="E152" s="9"/>
      <c r="F152" s="9"/>
      <c r="G152" s="9"/>
      <c r="H152" s="9"/>
      <c r="I152" s="9"/>
      <c r="J152" s="9"/>
      <c r="K152" s="9"/>
      <c r="L152" s="9"/>
      <c r="M152" s="9"/>
      <c r="N152" s="9"/>
      <c r="O152" s="9"/>
      <c r="P152" s="9"/>
      <c r="Q152" s="9"/>
      <c r="R152" s="9"/>
    </row>
  </sheetData>
  <pageMargins left="0.75" right="0.75" top="1" bottom="1" header="0.5" footer="0.5"/>
  <pageSetup orientation="portrait" horizontalDpi="4294967292" verticalDpi="4294967292"/>
  <drawing r:id="rId1"/>
  <legacyDrawing r:id="rId2"/>
  <mc:AlternateContent xmlns:mc="http://schemas.openxmlformats.org/markup-compatibility/2006">
    <mc:Choice Requires="x14">
      <controls>
        <mc:AlternateContent xmlns:mc="http://schemas.openxmlformats.org/markup-compatibility/2006">
          <mc:Choice Requires="x14">
            <control shapeId="1030" r:id="rId3" name="Scroll Bar 6">
              <controlPr defaultSize="0" autoPict="0">
                <anchor moveWithCells="1">
                  <from>
                    <xdr:col>1</xdr:col>
                    <xdr:colOff>1536700</xdr:colOff>
                    <xdr:row>30</xdr:row>
                    <xdr:rowOff>127000</xdr:rowOff>
                  </from>
                  <to>
                    <xdr:col>17</xdr:col>
                    <xdr:colOff>330200</xdr:colOff>
                    <xdr:row>32</xdr:row>
                    <xdr:rowOff>88900</xdr:rowOff>
                  </to>
                </anchor>
              </controlPr>
            </control>
          </mc:Choice>
          <mc:Fallback/>
        </mc:AlternateContent>
      </controls>
    </mc:Choice>
    <mc:Fallback/>
  </mc:AlternateContent>
  <extLst>
    <ext xmlns:x14="http://schemas.microsoft.com/office/spreadsheetml/2009/9/main" uri="{05C60535-1F16-4fd2-B633-F4F36F0B64E0}">
      <x14:sparklineGroups xmlns:xm="http://schemas.microsoft.com/office/excel/2006/main">
        <x14:sparklineGroup manualMax="0" manualMin="0"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Summary!C91:R91</xm:f>
              <xm:sqref>A91</xm:sqref>
            </x14:sparkline>
            <x14:sparkline>
              <xm:f>Summary!C92:R92</xm:f>
              <xm:sqref>A92</xm:sqref>
            </x14:sparkline>
          </x14:sparklines>
        </x14:sparklineGroup>
        <x14:sparklineGroup manualMax="0" manualMin="0" displayEmptyCellsAs="gap">
          <x14:colorSeries rgb="FF376092"/>
          <x14:colorNegative rgb="FFD00000"/>
          <x14:colorAxis rgb="FF000000"/>
          <x14:colorMarkers rgb="FFD00000"/>
          <x14:colorFirst rgb="FFD00000"/>
          <x14:colorLast rgb="FFD00000"/>
          <x14:colorHigh rgb="FFD00000"/>
          <x14:colorLow rgb="FFD00000"/>
          <x14:sparklines>
            <x14:sparkline>
              <xm:f>Summary!C96:R96</xm:f>
              <xm:sqref>A96</xm:sqref>
            </x14:sparkline>
          </x14:sparklines>
        </x14:sparklineGroup>
        <x14:sparklineGroup manualMax="0" manualMin="0" displayEmptyCellsAs="gap">
          <x14:colorSeries rgb="FF376092"/>
          <x14:colorNegative rgb="FFD00000"/>
          <x14:colorAxis rgb="FF000000"/>
          <x14:colorMarkers rgb="FFD00000"/>
          <x14:colorFirst rgb="FFD00000"/>
          <x14:colorLast rgb="FFD00000"/>
          <x14:colorHigh rgb="FFD00000"/>
          <x14:colorLow rgb="FFD00000"/>
          <x14:sparklines>
            <x14:sparkline>
              <xm:f>Summary!C97:R97</xm:f>
              <xm:sqref>A97</xm:sqref>
            </x14:sparkline>
          </x14:sparklines>
        </x14:sparklineGroup>
        <x14:sparklineGroup manualMax="0" manualMin="0" displayEmptyCellsAs="gap">
          <x14:colorSeries rgb="FF376092"/>
          <x14:colorNegative rgb="FFD00000"/>
          <x14:colorAxis rgb="FF000000"/>
          <x14:colorMarkers rgb="FFD00000"/>
          <x14:colorFirst rgb="FFD00000"/>
          <x14:colorLast rgb="FFD00000"/>
          <x14:colorHigh rgb="FFD00000"/>
          <x14:colorLow rgb="FFD00000"/>
          <x14:sparklines>
            <x14:sparkline>
              <xm:f>Summary!C98:R98</xm:f>
              <xm:sqref>A98</xm:sqref>
            </x14:sparkline>
          </x14:sparklines>
        </x14:sparklineGroup>
        <x14:sparklineGroup manualMax="0" manualMin="0" displayEmptyCellsAs="gap">
          <x14:colorSeries rgb="FF376092"/>
          <x14:colorNegative rgb="FFD00000"/>
          <x14:colorAxis rgb="FF000000"/>
          <x14:colorMarkers rgb="FFD00000"/>
          <x14:colorFirst rgb="FFD00000"/>
          <x14:colorLast rgb="FFD00000"/>
          <x14:colorHigh rgb="FFD00000"/>
          <x14:colorLow rgb="FFD00000"/>
          <x14:sparklines>
            <x14:sparkline>
              <xm:f>Summary!C99:R99</xm:f>
              <xm:sqref>A99</xm:sqref>
            </x14:sparkline>
          </x14:sparklines>
        </x14:sparklineGroup>
        <x14:sparklineGroup manualMax="0" manualMin="0" displayEmptyCellsAs="gap">
          <x14:colorSeries rgb="FF376092"/>
          <x14:colorNegative rgb="FFD00000"/>
          <x14:colorAxis rgb="FF000000"/>
          <x14:colorMarkers rgb="FFD00000"/>
          <x14:colorFirst rgb="FFD00000"/>
          <x14:colorLast rgb="FFD00000"/>
          <x14:colorHigh rgb="FFD00000"/>
          <x14:colorLow rgb="FFD00000"/>
          <x14:sparklines>
            <x14:sparkline>
              <xm:f>Summary!C100:R100</xm:f>
              <xm:sqref>A100</xm:sqref>
            </x14:sparkline>
          </x14:sparklines>
        </x14:sparklineGroup>
        <x14:sparklineGroup manualMax="0" manualMin="0" displayEmptyCellsAs="gap">
          <x14:colorSeries rgb="FF376092"/>
          <x14:colorNegative rgb="FFD00000"/>
          <x14:colorAxis rgb="FF000000"/>
          <x14:colorMarkers rgb="FFD00000"/>
          <x14:colorFirst rgb="FFD00000"/>
          <x14:colorLast rgb="FFD00000"/>
          <x14:colorHigh rgb="FFD00000"/>
          <x14:colorLow rgb="FFD00000"/>
          <x14:sparklines>
            <x14:sparkline>
              <xm:f>Summary!C101:R101</xm:f>
              <xm:sqref>A101</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8"/>
  <sheetViews>
    <sheetView workbookViewId="0">
      <selection activeCell="A25" sqref="A25"/>
    </sheetView>
  </sheetViews>
  <sheetFormatPr baseColWidth="10" defaultColWidth="11" defaultRowHeight="16" x14ac:dyDescent="0.2"/>
  <cols>
    <col min="2" max="2" width="15.83203125" bestFit="1" customWidth="1"/>
  </cols>
  <sheetData>
    <row r="1" spans="2:19" x14ac:dyDescent="0.2">
      <c r="B1" t="s">
        <v>26</v>
      </c>
    </row>
    <row r="2" spans="2:19" x14ac:dyDescent="0.2">
      <c r="B2" t="s">
        <v>27</v>
      </c>
    </row>
    <row r="6" spans="2:19" x14ac:dyDescent="0.2">
      <c r="C6">
        <v>2013</v>
      </c>
      <c r="O6">
        <v>2014</v>
      </c>
    </row>
    <row r="7" spans="2:19" x14ac:dyDescent="0.2">
      <c r="C7" t="s">
        <v>0</v>
      </c>
      <c r="D7" t="s">
        <v>1</v>
      </c>
      <c r="E7" t="s">
        <v>2</v>
      </c>
      <c r="F7" t="s">
        <v>3</v>
      </c>
      <c r="G7" t="s">
        <v>4</v>
      </c>
      <c r="H7" t="s">
        <v>5</v>
      </c>
      <c r="I7" t="s">
        <v>6</v>
      </c>
      <c r="J7" t="s">
        <v>7</v>
      </c>
      <c r="K7" t="s">
        <v>8</v>
      </c>
      <c r="L7" t="s">
        <v>9</v>
      </c>
      <c r="M7" t="s">
        <v>10</v>
      </c>
      <c r="N7" t="s">
        <v>11</v>
      </c>
      <c r="O7" t="s">
        <v>0</v>
      </c>
      <c r="P7" t="s">
        <v>1</v>
      </c>
      <c r="Q7" t="s">
        <v>2</v>
      </c>
      <c r="R7" t="s">
        <v>3</v>
      </c>
    </row>
    <row r="8" spans="2:19" x14ac:dyDescent="0.2">
      <c r="B8" t="s">
        <v>21</v>
      </c>
      <c r="C8">
        <v>114161</v>
      </c>
      <c r="D8">
        <v>131204</v>
      </c>
      <c r="E8">
        <v>103853</v>
      </c>
      <c r="F8">
        <v>139525</v>
      </c>
      <c r="G8">
        <v>60418</v>
      </c>
      <c r="H8">
        <v>52908</v>
      </c>
      <c r="I8">
        <v>49623</v>
      </c>
      <c r="J8">
        <v>93565</v>
      </c>
      <c r="K8">
        <v>151312</v>
      </c>
      <c r="L8">
        <v>140965</v>
      </c>
      <c r="M8">
        <v>116491</v>
      </c>
      <c r="N8">
        <v>70799</v>
      </c>
      <c r="O8">
        <v>83052</v>
      </c>
      <c r="P8">
        <v>115466</v>
      </c>
      <c r="Q8">
        <v>106858</v>
      </c>
      <c r="R8">
        <v>112266</v>
      </c>
    </row>
    <row r="10" spans="2:19" x14ac:dyDescent="0.2">
      <c r="C10">
        <v>2013</v>
      </c>
      <c r="O10">
        <v>2014</v>
      </c>
    </row>
    <row r="11" spans="2:19" x14ac:dyDescent="0.2">
      <c r="B11" t="s">
        <v>25</v>
      </c>
      <c r="C11">
        <v>1</v>
      </c>
      <c r="D11">
        <v>2</v>
      </c>
      <c r="E11">
        <v>3</v>
      </c>
      <c r="F11">
        <v>4</v>
      </c>
      <c r="G11">
        <v>5</v>
      </c>
      <c r="H11">
        <v>6</v>
      </c>
      <c r="I11">
        <v>7</v>
      </c>
      <c r="J11">
        <v>8</v>
      </c>
      <c r="K11">
        <v>9</v>
      </c>
      <c r="L11">
        <v>10</v>
      </c>
      <c r="M11">
        <v>11</v>
      </c>
      <c r="N11">
        <v>12</v>
      </c>
      <c r="O11">
        <v>13</v>
      </c>
      <c r="P11">
        <v>14</v>
      </c>
      <c r="Q11">
        <v>15</v>
      </c>
      <c r="R11">
        <v>16</v>
      </c>
      <c r="S11">
        <v>16</v>
      </c>
    </row>
    <row r="12" spans="2:19" x14ac:dyDescent="0.2">
      <c r="B12" t="s">
        <v>17</v>
      </c>
      <c r="C12">
        <v>27722</v>
      </c>
      <c r="D12">
        <v>42601</v>
      </c>
      <c r="E12">
        <v>37443</v>
      </c>
      <c r="F12">
        <v>44646</v>
      </c>
      <c r="G12">
        <v>17017</v>
      </c>
      <c r="H12">
        <v>17491</v>
      </c>
      <c r="I12">
        <v>16998</v>
      </c>
      <c r="J12">
        <v>17882</v>
      </c>
      <c r="K12">
        <v>49059</v>
      </c>
      <c r="L12">
        <v>48741</v>
      </c>
      <c r="M12">
        <v>41510</v>
      </c>
      <c r="N12">
        <v>18626</v>
      </c>
      <c r="O12">
        <v>20153</v>
      </c>
      <c r="P12">
        <v>37588</v>
      </c>
      <c r="Q12">
        <v>39373</v>
      </c>
      <c r="R12">
        <v>43855</v>
      </c>
      <c r="S12">
        <f>HLOOKUP(S11,C11:R17, 2)</f>
        <v>43855</v>
      </c>
    </row>
    <row r="13" spans="2:19" x14ac:dyDescent="0.2">
      <c r="B13" t="s">
        <v>20</v>
      </c>
      <c r="C13">
        <v>2486</v>
      </c>
      <c r="D13">
        <v>4026</v>
      </c>
      <c r="E13">
        <v>2271</v>
      </c>
      <c r="F13">
        <v>2245</v>
      </c>
      <c r="G13">
        <v>1131</v>
      </c>
      <c r="H13">
        <v>1619</v>
      </c>
      <c r="I13">
        <v>1304</v>
      </c>
      <c r="J13">
        <v>3744</v>
      </c>
      <c r="K13">
        <v>11026</v>
      </c>
      <c r="L13">
        <v>7918</v>
      </c>
      <c r="M13">
        <v>5611</v>
      </c>
      <c r="N13">
        <v>2378</v>
      </c>
      <c r="O13">
        <v>3117</v>
      </c>
      <c r="P13">
        <v>6788</v>
      </c>
      <c r="Q13">
        <v>6677</v>
      </c>
      <c r="R13">
        <v>6482</v>
      </c>
      <c r="S13">
        <f>HLOOKUP(S11,C11:R17, 3)</f>
        <v>6482</v>
      </c>
    </row>
    <row r="14" spans="2:19" x14ac:dyDescent="0.2">
      <c r="B14" t="s">
        <v>13</v>
      </c>
      <c r="C14">
        <v>7441</v>
      </c>
      <c r="D14">
        <v>6995</v>
      </c>
      <c r="E14">
        <v>5959</v>
      </c>
      <c r="F14">
        <v>6231</v>
      </c>
      <c r="G14">
        <v>4393</v>
      </c>
      <c r="H14">
        <v>3906</v>
      </c>
      <c r="I14">
        <v>3597</v>
      </c>
      <c r="J14">
        <v>6705</v>
      </c>
      <c r="K14">
        <v>9183</v>
      </c>
      <c r="L14">
        <v>7663</v>
      </c>
      <c r="M14">
        <v>5849</v>
      </c>
      <c r="N14">
        <v>4001</v>
      </c>
      <c r="O14">
        <v>6125</v>
      </c>
      <c r="P14">
        <v>6180</v>
      </c>
      <c r="Q14">
        <v>6451</v>
      </c>
      <c r="R14">
        <v>5899</v>
      </c>
      <c r="S14">
        <f>HLOOKUP(S11, C11:R17,4)</f>
        <v>5899</v>
      </c>
    </row>
    <row r="15" spans="2:19" x14ac:dyDescent="0.2">
      <c r="B15" t="s">
        <v>18</v>
      </c>
      <c r="C15">
        <v>10278</v>
      </c>
      <c r="D15">
        <v>8687</v>
      </c>
      <c r="E15">
        <v>8087</v>
      </c>
      <c r="F15">
        <v>6857</v>
      </c>
      <c r="G15">
        <v>8030</v>
      </c>
      <c r="H15">
        <v>7527</v>
      </c>
      <c r="I15">
        <v>6488</v>
      </c>
      <c r="J15">
        <v>9687</v>
      </c>
      <c r="K15">
        <v>10636</v>
      </c>
      <c r="L15">
        <v>10331</v>
      </c>
      <c r="M15">
        <v>10131</v>
      </c>
      <c r="N15">
        <v>9699</v>
      </c>
      <c r="O15">
        <v>11850</v>
      </c>
      <c r="P15">
        <v>12188</v>
      </c>
      <c r="Q15">
        <v>11657</v>
      </c>
      <c r="R15">
        <v>16238</v>
      </c>
      <c r="S15">
        <f>HLOOKUP(S11,C11:R17,5)</f>
        <v>16238</v>
      </c>
    </row>
    <row r="16" spans="2:19" x14ac:dyDescent="0.2">
      <c r="B16" t="s">
        <v>24</v>
      </c>
      <c r="C16">
        <v>4716</v>
      </c>
      <c r="D16">
        <v>4129</v>
      </c>
      <c r="E16">
        <v>4496</v>
      </c>
      <c r="F16">
        <v>5244</v>
      </c>
      <c r="G16">
        <v>4555</v>
      </c>
      <c r="H16">
        <v>4078</v>
      </c>
      <c r="I16">
        <v>3794</v>
      </c>
      <c r="J16">
        <v>9398</v>
      </c>
      <c r="K16">
        <v>7952</v>
      </c>
      <c r="L16">
        <v>6844</v>
      </c>
      <c r="M16">
        <v>4738</v>
      </c>
      <c r="N16">
        <v>3933</v>
      </c>
      <c r="O16">
        <v>4844</v>
      </c>
      <c r="P16">
        <v>6134</v>
      </c>
      <c r="Q16">
        <v>5440</v>
      </c>
      <c r="R16">
        <v>5912</v>
      </c>
      <c r="S16">
        <f>HLOOKUP(S11, C11:R17,6)</f>
        <v>5912</v>
      </c>
    </row>
    <row r="17" spans="1:19" x14ac:dyDescent="0.2">
      <c r="B17" t="s">
        <v>19</v>
      </c>
      <c r="C17">
        <v>2121</v>
      </c>
      <c r="D17">
        <v>3108</v>
      </c>
      <c r="E17">
        <v>2325</v>
      </c>
      <c r="F17">
        <v>3626</v>
      </c>
      <c r="G17">
        <v>999</v>
      </c>
      <c r="H17">
        <v>877</v>
      </c>
      <c r="I17">
        <v>1117</v>
      </c>
      <c r="J17">
        <v>2149</v>
      </c>
      <c r="K17">
        <v>3939</v>
      </c>
      <c r="L17">
        <v>3993</v>
      </c>
      <c r="M17">
        <v>3038</v>
      </c>
      <c r="N17">
        <v>2407</v>
      </c>
      <c r="O17">
        <v>2490</v>
      </c>
      <c r="P17">
        <v>3541</v>
      </c>
      <c r="Q17">
        <v>2748</v>
      </c>
      <c r="R17">
        <v>3490</v>
      </c>
      <c r="S17">
        <f>HLOOKUP(S11, C11:R17, 7)</f>
        <v>3490</v>
      </c>
    </row>
    <row r="18" spans="1:19" x14ac:dyDescent="0.2">
      <c r="C18">
        <v>2013.01</v>
      </c>
      <c r="D18">
        <v>2013.02</v>
      </c>
      <c r="E18">
        <v>2013.03</v>
      </c>
      <c r="F18">
        <v>2013.04</v>
      </c>
      <c r="G18">
        <v>2013.05</v>
      </c>
      <c r="H18">
        <v>2013.06</v>
      </c>
      <c r="I18">
        <v>2013.07</v>
      </c>
      <c r="J18">
        <v>2013.08</v>
      </c>
      <c r="K18">
        <v>2013.09</v>
      </c>
      <c r="L18" s="10">
        <v>2013.1</v>
      </c>
      <c r="M18">
        <v>2013.11</v>
      </c>
      <c r="N18">
        <v>2013.12</v>
      </c>
      <c r="O18">
        <v>2014.01</v>
      </c>
      <c r="P18">
        <v>2014.02</v>
      </c>
      <c r="Q18">
        <v>2014.03</v>
      </c>
      <c r="R18">
        <v>2014.04</v>
      </c>
      <c r="S18" s="10">
        <f>HLOOKUP(S11,C11:R18,8)</f>
        <v>2014.04</v>
      </c>
    </row>
    <row r="19" spans="1:19" x14ac:dyDescent="0.2">
      <c r="A19" t="s">
        <v>18</v>
      </c>
      <c r="B19" t="s">
        <v>28</v>
      </c>
      <c r="C19">
        <v>548</v>
      </c>
      <c r="D19">
        <v>455</v>
      </c>
      <c r="E19">
        <v>375</v>
      </c>
      <c r="F19">
        <v>307</v>
      </c>
      <c r="G19">
        <v>317</v>
      </c>
      <c r="H19">
        <v>282</v>
      </c>
      <c r="I19">
        <v>191</v>
      </c>
      <c r="J19">
        <v>187</v>
      </c>
      <c r="K19">
        <v>163</v>
      </c>
      <c r="L19">
        <v>109</v>
      </c>
      <c r="M19">
        <v>85</v>
      </c>
      <c r="N19">
        <v>120</v>
      </c>
      <c r="O19">
        <v>123</v>
      </c>
      <c r="P19">
        <v>192</v>
      </c>
      <c r="Q19">
        <v>175</v>
      </c>
      <c r="R19">
        <v>139</v>
      </c>
      <c r="S19">
        <f>HLOOKUP($S$11,$C$11:$R$29,9)</f>
        <v>139</v>
      </c>
    </row>
    <row r="20" spans="1:19" x14ac:dyDescent="0.2">
      <c r="A20" t="s">
        <v>17</v>
      </c>
      <c r="B20" t="s">
        <v>29</v>
      </c>
      <c r="C20">
        <f>376+59</f>
        <v>435</v>
      </c>
      <c r="D20">
        <f>488+79</f>
        <v>567</v>
      </c>
      <c r="E20">
        <f>390+102</f>
        <v>492</v>
      </c>
      <c r="F20">
        <f>496+32</f>
        <v>528</v>
      </c>
      <c r="G20">
        <f>174+91</f>
        <v>265</v>
      </c>
      <c r="H20">
        <f>190+64</f>
        <v>254</v>
      </c>
      <c r="I20">
        <f>148+7</f>
        <v>155</v>
      </c>
      <c r="J20">
        <f>113+5</f>
        <v>118</v>
      </c>
      <c r="K20">
        <v>187</v>
      </c>
      <c r="L20">
        <v>141</v>
      </c>
      <c r="M20">
        <v>158</v>
      </c>
      <c r="N20">
        <v>50</v>
      </c>
      <c r="O20">
        <v>70</v>
      </c>
      <c r="P20">
        <v>156</v>
      </c>
      <c r="Q20">
        <v>173</v>
      </c>
      <c r="R20">
        <v>180</v>
      </c>
      <c r="S20">
        <f>HLOOKUP($S$11,$C$11:$R$29,10)</f>
        <v>180</v>
      </c>
    </row>
    <row r="21" spans="1:19" x14ac:dyDescent="0.2">
      <c r="A21" t="s">
        <v>14</v>
      </c>
      <c r="B21" t="s">
        <v>30</v>
      </c>
      <c r="C21">
        <v>690</v>
      </c>
      <c r="D21">
        <v>599</v>
      </c>
      <c r="E21">
        <v>782</v>
      </c>
      <c r="F21" s="13">
        <v>4866</v>
      </c>
      <c r="G21">
        <v>740</v>
      </c>
      <c r="H21">
        <v>817</v>
      </c>
      <c r="I21">
        <v>948</v>
      </c>
      <c r="J21">
        <v>916</v>
      </c>
      <c r="K21">
        <v>425</v>
      </c>
      <c r="L21">
        <v>275</v>
      </c>
      <c r="M21">
        <v>375</v>
      </c>
      <c r="N21">
        <v>454</v>
      </c>
      <c r="O21">
        <v>493</v>
      </c>
      <c r="P21">
        <v>412</v>
      </c>
      <c r="Q21">
        <v>377</v>
      </c>
      <c r="R21">
        <v>460</v>
      </c>
      <c r="S21">
        <f>HLOOKUP($S$11,$C$11:$R$29,11)</f>
        <v>460</v>
      </c>
    </row>
    <row r="22" spans="1:19" x14ac:dyDescent="0.2">
      <c r="A22" t="s">
        <v>22</v>
      </c>
      <c r="B22" t="s">
        <v>31</v>
      </c>
      <c r="C22">
        <v>163</v>
      </c>
      <c r="D22">
        <v>276</v>
      </c>
      <c r="E22">
        <v>277</v>
      </c>
      <c r="F22">
        <v>357</v>
      </c>
      <c r="G22">
        <v>201</v>
      </c>
      <c r="H22">
        <v>184</v>
      </c>
      <c r="I22">
        <v>194</v>
      </c>
      <c r="J22">
        <v>331</v>
      </c>
      <c r="K22">
        <v>245</v>
      </c>
      <c r="L22">
        <v>83</v>
      </c>
      <c r="M22">
        <v>88</v>
      </c>
      <c r="N22">
        <v>69</v>
      </c>
      <c r="O22">
        <v>65</v>
      </c>
      <c r="P22">
        <v>75</v>
      </c>
      <c r="Q22">
        <v>83</v>
      </c>
      <c r="R22">
        <v>86</v>
      </c>
      <c r="S22">
        <f>HLOOKUP($S$11,$C$11:$R$29,12)</f>
        <v>86</v>
      </c>
    </row>
    <row r="23" spans="1:19" x14ac:dyDescent="0.2">
      <c r="A23" t="s">
        <v>32</v>
      </c>
      <c r="B23" t="s">
        <v>32</v>
      </c>
      <c r="C23">
        <v>14</v>
      </c>
      <c r="D23">
        <v>29</v>
      </c>
      <c r="E23">
        <v>32</v>
      </c>
      <c r="G23">
        <v>11</v>
      </c>
      <c r="H23">
        <v>14</v>
      </c>
      <c r="I23">
        <v>18</v>
      </c>
      <c r="J23">
        <v>24</v>
      </c>
      <c r="K23">
        <v>19</v>
      </c>
      <c r="L23">
        <v>5</v>
      </c>
      <c r="N23">
        <v>3</v>
      </c>
      <c r="O23">
        <v>6</v>
      </c>
      <c r="P23">
        <v>7</v>
      </c>
      <c r="Q23">
        <v>15</v>
      </c>
      <c r="R23">
        <v>10</v>
      </c>
      <c r="S23">
        <f>HLOOKUP($S$11,$C$11:$R$29,13)</f>
        <v>10</v>
      </c>
    </row>
    <row r="24" spans="1:19" x14ac:dyDescent="0.2">
      <c r="A24" t="s">
        <v>23</v>
      </c>
      <c r="B24" t="s">
        <v>33</v>
      </c>
      <c r="C24">
        <v>4963</v>
      </c>
      <c r="D24">
        <v>6718</v>
      </c>
      <c r="E24">
        <v>5719</v>
      </c>
      <c r="F24">
        <v>2545</v>
      </c>
      <c r="G24">
        <v>2807</v>
      </c>
      <c r="H24">
        <v>2766</v>
      </c>
      <c r="I24">
        <v>2909</v>
      </c>
      <c r="J24">
        <v>2903</v>
      </c>
      <c r="K24">
        <v>3144</v>
      </c>
      <c r="L24">
        <v>2872</v>
      </c>
      <c r="M24">
        <v>2617</v>
      </c>
      <c r="N24">
        <v>1548</v>
      </c>
      <c r="O24">
        <v>1499</v>
      </c>
      <c r="P24">
        <v>2079</v>
      </c>
      <c r="Q24">
        <v>2416</v>
      </c>
      <c r="R24">
        <v>2747</v>
      </c>
      <c r="S24">
        <f>HLOOKUP($S$11,$C$11:$R$29,14)</f>
        <v>2747</v>
      </c>
    </row>
    <row r="25" spans="1:19" x14ac:dyDescent="0.2">
      <c r="A25" t="s">
        <v>101</v>
      </c>
      <c r="B25" t="s">
        <v>34</v>
      </c>
      <c r="C25">
        <v>65</v>
      </c>
      <c r="D25">
        <v>43</v>
      </c>
      <c r="E25">
        <v>120</v>
      </c>
      <c r="F25">
        <v>99</v>
      </c>
      <c r="G25">
        <v>114</v>
      </c>
      <c r="H25">
        <v>125</v>
      </c>
      <c r="I25">
        <v>215</v>
      </c>
      <c r="J25" s="13">
        <v>138</v>
      </c>
      <c r="K25">
        <v>34</v>
      </c>
      <c r="L25">
        <v>54</v>
      </c>
      <c r="M25">
        <v>23</v>
      </c>
      <c r="N25">
        <v>45</v>
      </c>
      <c r="O25">
        <v>70</v>
      </c>
      <c r="P25">
        <v>31</v>
      </c>
      <c r="Q25">
        <v>72</v>
      </c>
      <c r="R25">
        <v>33</v>
      </c>
      <c r="S25">
        <f>HLOOKUP($S$11,$C$11:$R$29,15)</f>
        <v>33</v>
      </c>
    </row>
    <row r="26" spans="1:19" x14ac:dyDescent="0.2">
      <c r="A26" t="s">
        <v>42</v>
      </c>
      <c r="B26" t="s">
        <v>36</v>
      </c>
      <c r="C26">
        <v>199</v>
      </c>
      <c r="D26">
        <v>130</v>
      </c>
      <c r="E26">
        <v>105</v>
      </c>
      <c r="F26">
        <v>223</v>
      </c>
      <c r="G26">
        <v>105</v>
      </c>
      <c r="H26">
        <v>41</v>
      </c>
      <c r="I26">
        <v>39</v>
      </c>
      <c r="J26">
        <v>78</v>
      </c>
      <c r="K26">
        <v>53</v>
      </c>
      <c r="L26">
        <v>71</v>
      </c>
      <c r="M26">
        <v>80</v>
      </c>
      <c r="N26">
        <v>29</v>
      </c>
      <c r="O26">
        <v>42</v>
      </c>
      <c r="P26">
        <v>58</v>
      </c>
      <c r="Q26">
        <v>73</v>
      </c>
      <c r="R26">
        <v>52</v>
      </c>
      <c r="S26">
        <f>HLOOKUP($S$11,$C$11:$R$29,16)</f>
        <v>52</v>
      </c>
    </row>
    <row r="27" spans="1:19" x14ac:dyDescent="0.2">
      <c r="A27" t="s">
        <v>15</v>
      </c>
      <c r="B27" t="s">
        <v>37</v>
      </c>
      <c r="C27">
        <v>68</v>
      </c>
      <c r="D27">
        <v>152</v>
      </c>
      <c r="E27">
        <v>72</v>
      </c>
      <c r="F27">
        <v>242</v>
      </c>
      <c r="G27">
        <v>108</v>
      </c>
      <c r="H27">
        <v>83</v>
      </c>
      <c r="I27">
        <v>86</v>
      </c>
      <c r="J27">
        <v>9</v>
      </c>
      <c r="K27">
        <v>89</v>
      </c>
      <c r="L27">
        <v>65</v>
      </c>
      <c r="M27">
        <v>54</v>
      </c>
      <c r="N27">
        <v>36</v>
      </c>
      <c r="O27">
        <v>63</v>
      </c>
      <c r="P27">
        <v>58</v>
      </c>
      <c r="Q27">
        <v>51</v>
      </c>
      <c r="R27">
        <v>56</v>
      </c>
      <c r="S27">
        <f>HLOOKUP($S$11,$C$11:$R$29,17)</f>
        <v>56</v>
      </c>
    </row>
    <row r="28" spans="1:19" x14ac:dyDescent="0.2">
      <c r="A28" t="s">
        <v>43</v>
      </c>
      <c r="B28" t="s">
        <v>38</v>
      </c>
      <c r="C28">
        <v>232</v>
      </c>
      <c r="D28">
        <v>23</v>
      </c>
      <c r="E28">
        <v>55</v>
      </c>
      <c r="F28">
        <v>144</v>
      </c>
      <c r="G28">
        <v>19</v>
      </c>
      <c r="H28">
        <v>36</v>
      </c>
      <c r="I28">
        <v>95</v>
      </c>
      <c r="J28">
        <v>117</v>
      </c>
      <c r="K28">
        <v>51</v>
      </c>
      <c r="L28">
        <v>130</v>
      </c>
      <c r="M28">
        <v>4</v>
      </c>
      <c r="N28">
        <v>5</v>
      </c>
      <c r="O28">
        <v>96</v>
      </c>
      <c r="P28">
        <v>15</v>
      </c>
      <c r="Q28">
        <v>22</v>
      </c>
      <c r="R28">
        <v>60</v>
      </c>
      <c r="S28">
        <f>HLOOKUP($S$11,$C$11:$R$29,18)</f>
        <v>60</v>
      </c>
    </row>
    <row r="29" spans="1:19" x14ac:dyDescent="0.2">
      <c r="A29" t="s">
        <v>44</v>
      </c>
      <c r="B29" t="s">
        <v>39</v>
      </c>
      <c r="C29">
        <f>12+103</f>
        <v>115</v>
      </c>
      <c r="D29">
        <f>18+17</f>
        <v>35</v>
      </c>
      <c r="E29">
        <f>22+29</f>
        <v>51</v>
      </c>
      <c r="F29">
        <f>23</f>
        <v>23</v>
      </c>
      <c r="G29">
        <v>8</v>
      </c>
      <c r="H29">
        <f>12+21</f>
        <v>33</v>
      </c>
      <c r="I29">
        <f>13+29</f>
        <v>42</v>
      </c>
      <c r="J29">
        <v>15</v>
      </c>
      <c r="K29">
        <v>11</v>
      </c>
      <c r="L29">
        <f>9+7</f>
        <v>16</v>
      </c>
      <c r="M29">
        <f>14+4</f>
        <v>18</v>
      </c>
      <c r="N29">
        <v>4</v>
      </c>
      <c r="O29">
        <v>6</v>
      </c>
      <c r="P29">
        <v>11</v>
      </c>
      <c r="Q29">
        <v>11</v>
      </c>
      <c r="R29">
        <f>7+4</f>
        <v>11</v>
      </c>
      <c r="S29">
        <f>HLOOKUP($S$11,$C$11:$R$29,19)</f>
        <v>11</v>
      </c>
    </row>
    <row r="31" spans="1:19" x14ac:dyDescent="0.2">
      <c r="A31" t="s">
        <v>41</v>
      </c>
      <c r="B31" t="s">
        <v>35</v>
      </c>
      <c r="C31">
        <v>7661</v>
      </c>
      <c r="D31">
        <v>9881</v>
      </c>
      <c r="E31">
        <v>10409</v>
      </c>
      <c r="F31">
        <v>12464</v>
      </c>
      <c r="G31">
        <v>7261</v>
      </c>
      <c r="H31">
        <v>6867</v>
      </c>
      <c r="I31">
        <v>6355</v>
      </c>
      <c r="J31">
        <v>10428</v>
      </c>
      <c r="K31">
        <v>18566</v>
      </c>
      <c r="L31">
        <v>21200</v>
      </c>
      <c r="M31">
        <v>19672</v>
      </c>
      <c r="N31">
        <v>14659</v>
      </c>
      <c r="O31">
        <v>16554</v>
      </c>
      <c r="P31">
        <v>20156</v>
      </c>
      <c r="Q31">
        <v>20939</v>
      </c>
      <c r="R31">
        <v>23369</v>
      </c>
    </row>
    <row r="32" spans="1:19" x14ac:dyDescent="0.2">
      <c r="A32" t="s">
        <v>28</v>
      </c>
      <c r="B32" t="s">
        <v>13</v>
      </c>
      <c r="Q32">
        <v>17</v>
      </c>
      <c r="R32">
        <v>10</v>
      </c>
      <c r="S32">
        <f>HLOOKUP($S$11,$C$11:$R$38,22)</f>
        <v>10</v>
      </c>
    </row>
    <row r="33" spans="1:19" x14ac:dyDescent="0.2">
      <c r="A33" t="s">
        <v>29</v>
      </c>
      <c r="B33" t="s">
        <v>46</v>
      </c>
      <c r="Q33">
        <f>354+17</f>
        <v>371</v>
      </c>
      <c r="R33">
        <f>472+18</f>
        <v>490</v>
      </c>
      <c r="S33">
        <f>HLOOKUP($S$11,$C$11:$R$38,23)</f>
        <v>490</v>
      </c>
    </row>
    <row r="34" spans="1:19" x14ac:dyDescent="0.2">
      <c r="A34" t="s">
        <v>34</v>
      </c>
      <c r="B34" t="s">
        <v>101</v>
      </c>
      <c r="Q34">
        <f>33+44</f>
        <v>77</v>
      </c>
      <c r="R34">
        <f>29+104</f>
        <v>133</v>
      </c>
      <c r="S34">
        <f>HLOOKUP($S$11,$C$11:$R$38,24)</f>
        <v>133</v>
      </c>
    </row>
    <row r="35" spans="1:19" x14ac:dyDescent="0.2">
      <c r="A35" t="s">
        <v>37</v>
      </c>
      <c r="B35" t="s">
        <v>15</v>
      </c>
      <c r="Q35">
        <v>3</v>
      </c>
      <c r="R35">
        <v>18</v>
      </c>
      <c r="S35">
        <f>HLOOKUP($S$11,$C$11:$R$38,25)</f>
        <v>18</v>
      </c>
    </row>
    <row r="36" spans="1:19" x14ac:dyDescent="0.2">
      <c r="A36" t="s">
        <v>38</v>
      </c>
      <c r="B36" t="s">
        <v>43</v>
      </c>
      <c r="Q36">
        <v>81</v>
      </c>
      <c r="R36">
        <v>185</v>
      </c>
      <c r="S36">
        <f>HLOOKUP($S$11,$C$11:$R$38,26)</f>
        <v>185</v>
      </c>
    </row>
    <row r="37" spans="1:19" x14ac:dyDescent="0.2">
      <c r="A37" t="s">
        <v>39</v>
      </c>
      <c r="B37" t="s">
        <v>19</v>
      </c>
      <c r="Q37">
        <f>5+3+4+3</f>
        <v>15</v>
      </c>
      <c r="R37">
        <f>6+18</f>
        <v>24</v>
      </c>
      <c r="S37">
        <f>HLOOKUP($S$11,$C$11:$R$38,27)</f>
        <v>24</v>
      </c>
    </row>
    <row r="38" spans="1:19" x14ac:dyDescent="0.2">
      <c r="A38" t="s">
        <v>47</v>
      </c>
      <c r="B38" t="s">
        <v>48</v>
      </c>
      <c r="Q38">
        <v>21</v>
      </c>
      <c r="R38">
        <v>45</v>
      </c>
      <c r="S38">
        <f>HLOOKUP($S$11,$C$11:$R$38,28)</f>
        <v>45</v>
      </c>
    </row>
  </sheetData>
  <pageMargins left="0.75" right="0.75" top="1" bottom="1" header="0.5" footer="0.5"/>
  <pageSetup orientation="portrait" horizontalDpi="4294967292" verticalDpi="4294967292"/>
  <extLst>
    <ext xmlns:x14="http://schemas.microsoft.com/office/spreadsheetml/2009/9/main" uri="{05C60535-1F16-4fd2-B633-F4F36F0B64E0}">
      <x14:sparklineGroups xmlns:xm="http://schemas.microsoft.com/office/excel/2006/main">
        <x14:sparklineGroup manualMax="0" manualMin="0" displayEmptyCellsAs="gap">
          <x14:colorSeries rgb="FF376092"/>
          <x14:colorNegative rgb="FFD00000"/>
          <x14:colorAxis rgb="FF000000"/>
          <x14:colorMarkers rgb="FFD00000"/>
          <x14:colorFirst rgb="FFD00000"/>
          <x14:colorLast rgb="FFD00000"/>
          <x14:colorHigh rgb="FFD00000"/>
          <x14:colorLow rgb="FFD00000"/>
          <x14:sparklines>
            <x14:sparkline>
              <xm:f>Summary_PageViews!C17:R17</xm:f>
              <xm:sqref>A17</xm:sqref>
            </x14:sparkline>
          </x14:sparklines>
        </x14:sparklineGroup>
        <x14:sparklineGroup manualMax="0" manualMin="0" displayEmptyCellsAs="gap">
          <x14:colorSeries rgb="FF376092"/>
          <x14:colorNegative rgb="FFD00000"/>
          <x14:colorAxis rgb="FF000000"/>
          <x14:colorMarkers rgb="FFD00000"/>
          <x14:colorFirst rgb="FFD00000"/>
          <x14:colorLast rgb="FFD00000"/>
          <x14:colorHigh rgb="FFD00000"/>
          <x14:colorLow rgb="FFD00000"/>
          <x14:sparklines>
            <x14:sparkline>
              <xm:f>Summary_PageViews!C16:R16</xm:f>
              <xm:sqref>A16</xm:sqref>
            </x14:sparkline>
          </x14:sparklines>
        </x14:sparklineGroup>
        <x14:sparklineGroup manualMax="0" manualMin="0" displayEmptyCellsAs="gap">
          <x14:colorSeries rgb="FF376092"/>
          <x14:colorNegative rgb="FFD00000"/>
          <x14:colorAxis rgb="FF000000"/>
          <x14:colorMarkers rgb="FFD00000"/>
          <x14:colorFirst rgb="FFD00000"/>
          <x14:colorLast rgb="FFD00000"/>
          <x14:colorHigh rgb="FFD00000"/>
          <x14:colorLow rgb="FFD00000"/>
          <x14:sparklines>
            <x14:sparkline>
              <xm:f>Summary_PageViews!C15:R15</xm:f>
              <xm:sqref>A15</xm:sqref>
            </x14:sparkline>
          </x14:sparklines>
        </x14:sparklineGroup>
        <x14:sparklineGroup manualMax="0" manualMin="0" displayEmptyCellsAs="gap">
          <x14:colorSeries rgb="FF376092"/>
          <x14:colorNegative rgb="FFD00000"/>
          <x14:colorAxis rgb="FF000000"/>
          <x14:colorMarkers rgb="FFD00000"/>
          <x14:colorFirst rgb="FFD00000"/>
          <x14:colorLast rgb="FFD00000"/>
          <x14:colorHigh rgb="FFD00000"/>
          <x14:colorLow rgb="FFD00000"/>
          <x14:sparklines>
            <x14:sparkline>
              <xm:f>Summary_PageViews!C14:R14</xm:f>
              <xm:sqref>A14</xm:sqref>
            </x14:sparkline>
          </x14:sparklines>
        </x14:sparklineGroup>
        <x14:sparklineGroup manualMax="0" manualMin="0" displayEmptyCellsAs="gap">
          <x14:colorSeries rgb="FF376092"/>
          <x14:colorNegative rgb="FFD00000"/>
          <x14:colorAxis rgb="FF000000"/>
          <x14:colorMarkers rgb="FFD00000"/>
          <x14:colorFirst rgb="FFD00000"/>
          <x14:colorLast rgb="FFD00000"/>
          <x14:colorHigh rgb="FFD00000"/>
          <x14:colorLow rgb="FFD00000"/>
          <x14:sparklines>
            <x14:sparkline>
              <xm:f>Summary_PageViews!C13:R13</xm:f>
              <xm:sqref>A13</xm:sqref>
            </x14:sparkline>
          </x14:sparklines>
        </x14:sparklineGroup>
        <x14:sparklineGroup manualMax="0" manualMin="0" displayEmptyCellsAs="gap">
          <x14:colorSeries rgb="FF376092"/>
          <x14:colorNegative rgb="FFD00000"/>
          <x14:colorAxis rgb="FF000000"/>
          <x14:colorMarkers rgb="FFD00000"/>
          <x14:colorFirst rgb="FFD00000"/>
          <x14:colorLast rgb="FFD00000"/>
          <x14:colorHigh rgb="FFD00000"/>
          <x14:colorLow rgb="FFD00000"/>
          <x14:sparklines>
            <x14:sparkline>
              <xm:f>Summary_PageViews!C12:R12</xm:f>
              <xm:sqref>A12</xm:sqref>
            </x14:sparkline>
          </x14:sparklines>
        </x14:sparklineGroup>
        <x14:sparklineGroup manualMax="0" manualMin="0" displayEmptyCellsAs="gap">
          <x14:colorSeries theme="4" tint="-0.499984740745262"/>
          <x14:colorNegative theme="5"/>
          <x14:colorAxis rgb="FF000000"/>
          <x14:colorMarkers theme="4" tint="-0.499984740745262"/>
          <x14:colorFirst theme="4" tint="0.39997558519241921"/>
          <x14:colorLast theme="4" tint="0.39997558519241921"/>
          <x14:colorHigh theme="4"/>
          <x14:colorLow theme="4"/>
          <x14:sparklines>
            <x14:sparkline>
              <xm:f>Summary_PageViews!C8:R8</xm:f>
              <xm:sqref>A8</xm:sqref>
            </x14:sparkline>
          </x14:sparklines>
        </x14:sparklineGroup>
      </x14:sparklineGroup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Guideline</vt:lpstr>
      <vt:lpstr>Summary</vt:lpstr>
      <vt:lpstr>Summary_PageViews</vt:lpstr>
    </vt:vector>
  </TitlesOfParts>
  <Company>IUPUI University Library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Yoo Young Lee</dc:creator>
  <cp:lastModifiedBy>Microsoft Office User</cp:lastModifiedBy>
  <cp:lastPrinted>2014-05-08T11:46:50Z</cp:lastPrinted>
  <dcterms:created xsi:type="dcterms:W3CDTF">2014-05-05T11:50:56Z</dcterms:created>
  <dcterms:modified xsi:type="dcterms:W3CDTF">2015-10-28T18:55:31Z</dcterms:modified>
</cp:coreProperties>
</file>